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kapitulácia stavby" sheetId="1" r:id="rId1"/>
    <sheet name="Výkaz Výmer" sheetId="2" r:id="rId2"/>
  </sheets>
  <definedNames>
    <definedName name="_xlnm.Print_Titles" localSheetId="0">'Rekapitulácia stavby'!$82:$82</definedName>
    <definedName name="_xlnm.Print_Titles" localSheetId="1">'Výkaz Výmer'!$123:$123</definedName>
    <definedName name="_xlnm__FilterDatabase_2">'Výkaz Výmer'!$C$123:$K$194</definedName>
    <definedName name="_xlnm_Print_Area" localSheetId="0">NA()</definedName>
    <definedName name="_xlnm_Print_Titles" localSheetId="0">'Rekapitulácia stavby'!$82:$82</definedName>
    <definedName name="_xlnm_Print_Area" localSheetId="1">NA()</definedName>
    <definedName name="_xlnm_Print_Titles" localSheetId="1">'Výkaz Výmer'!$123:$123</definedName>
    <definedName name="_xlnm__FilterDatabase" localSheetId="1">'Výkaz Výmer'!$C$123:$K$194</definedName>
  </definedNames>
  <calcPr fullCalcOnLoad="1"/>
</workbook>
</file>

<file path=xl/sharedStrings.xml><?xml version="1.0" encoding="utf-8"?>
<sst xmlns="http://schemas.openxmlformats.org/spreadsheetml/2006/main" count="846" uniqueCount="269">
  <si>
    <t>Export Komplet</t>
  </si>
  <si>
    <t>2.0</t>
  </si>
  <si>
    <t>False</t>
  </si>
  <si>
    <t>{e116b97a-f401-4e79-99e2-79bd818ce72c}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</si>
  <si>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</si>
  <si>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</si>
  <si>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</si>
  <si>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</si>
  <si>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</si>
  <si>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</si>
  <si>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</si>
  <si>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 xml:space="preserve">  </t>
  </si>
  <si>
    <t>JKSO:</t>
  </si>
  <si>
    <t>KS:</t>
  </si>
  <si>
    <t>Miesto:</t>
  </si>
  <si>
    <t>Dátum:</t>
  </si>
  <si>
    <t>10/2019</t>
  </si>
  <si>
    <t>Objednávateľ:</t>
  </si>
  <si>
    <t>IČO:</t>
  </si>
  <si>
    <t>IČ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</si>
  <si>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</si>
  <si>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</si>
  <si>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</si>
  <si>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</si>
  <si>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</si>
  <si>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</si>
  <si>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</si>
  <si>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</si>
  <si>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</si>
  <si>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</si>
  <si>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</si>
  <si>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</si>
  <si>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</si>
  <si>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</si>
  <si>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</si>
  <si>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</si>
  <si>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</si>
  <si>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</si>
  <si>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</si>
  <si>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</si>
  <si>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</si>
  <si>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</si>
  <si>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</si>
  <si>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</si>
  <si>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</si>
  <si>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</si>
  <si>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</si>
  <si>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</si>
  <si>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</si>
  <si>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</si>
  <si>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</si>
  <si>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</si>
  <si>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</si>
  <si>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Ostat._x005F_x005F_x005F_x000d_
náklady [EUR]</t>
  </si>
  <si>
    <t>DPH [EUR]</t>
  </si>
  <si>
    <t>Normohodiny [h]</t>
  </si>
  <si>
    <t>DPH základná [EUR]</t>
  </si>
  <si>
    <t>DPH znížená [EUR]</t>
  </si>
  <si>
    <t>DPH základná prenesená_x005F_x005F_x005F_x000d_
[EUR]</t>
  </si>
  <si>
    <t>DPH znížená prenesená_x005F_x005F_x005F_x000d_
[EUR]</t>
  </si>
  <si>
    <t>Základňa_x005F_x005F_x005F_x000d_
DPH základná</t>
  </si>
  <si>
    <t>Základňa_x005F_x005F_x005F_x000d_
DPH znížená</t>
  </si>
  <si>
    <t>Základňa_x005F_x005F_x005F_x000d_
DPH zákl. prenesená</t>
  </si>
  <si>
    <t>Základňa_x005F_x005F_x005F_x000d_
DPH zníž. prenesená</t>
  </si>
  <si>
    <t>Základňa_x005F_x005F_x005F_x000d_
DPH nulová</t>
  </si>
  <si>
    <t>Náklady z rozpočtov</t>
  </si>
  <si>
    <t>D</t>
  </si>
  <si>
    <t>0</t>
  </si>
  <si>
    <t>IMPORT</t>
  </si>
  <si>
    <t>{00000000-0000-0000-0000-000000000000}</t>
  </si>
  <si>
    <t>/</t>
  </si>
  <si>
    <t>13356</t>
  </si>
  <si>
    <t>STA</t>
  </si>
  <si>
    <t>1</t>
  </si>
  <si>
    <t>###NOINSERT###</t>
  </si>
  <si>
    <t>KRYCÍ LIST VÝKAZU VÝMER</t>
  </si>
  <si>
    <t>Multifunkčné ihrisko v obci Malý Horeš</t>
  </si>
  <si>
    <t>Obec Malý Horeš</t>
  </si>
  <si>
    <t>Obec  Malý Horeš</t>
  </si>
  <si>
    <t>REKAPITULÁCIA VÝKAZU VÝMER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</si>
  <si>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</si>
  <si>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</si>
  <si>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</si>
  <si>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</si>
  <si>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</si>
  <si>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</si>
  <si>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</si>
  <si>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</si>
  <si>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Technické vybavenie ihriska </t>
  </si>
  <si>
    <t xml:space="preserve">    99 - Presun hmôt HSV</t>
  </si>
  <si>
    <t>PSV - Práce a dodávky PSV</t>
  </si>
  <si>
    <t xml:space="preserve">    767 - Konštrukcie doplnkové kovové</t>
  </si>
  <si>
    <t>VÝKAZ VÝMER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</si>
  <si>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</si>
  <si>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</si>
  <si>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</si>
  <si>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</si>
  <si>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</si>
  <si>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</si>
  <si>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</si>
  <si>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</si>
  <si>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</si>
  <si>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</si>
  <si>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</si>
  <si>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</si>
  <si>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</si>
  <si>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</si>
  <si>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</si>
  <si>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</si>
  <si>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</t>
  </si>
  <si>
    <t>Odkopávka a prekopávka nezapažená v hornine 3, do 100 m3</t>
  </si>
  <si>
    <t>m3</t>
  </si>
  <si>
    <t>CS CENEKON 2018 01</t>
  </si>
  <si>
    <t>4</t>
  </si>
  <si>
    <t>2</t>
  </si>
  <si>
    <t>1599806388</t>
  </si>
  <si>
    <t>VV</t>
  </si>
  <si>
    <t>(34*16+(1,5*3*2+1,2*2*2))*0,4</t>
  </si>
  <si>
    <t>Súčet</t>
  </si>
  <si>
    <t>122201109</t>
  </si>
  <si>
    <t>Odkopávky a prekopávky nezapažené. Príplatok k cenám za lepivosť horniny 3</t>
  </si>
  <si>
    <t>CS CENEKON 2019 01</t>
  </si>
  <si>
    <t>51884926</t>
  </si>
  <si>
    <t>3</t>
  </si>
  <si>
    <t>131211101</t>
  </si>
  <si>
    <t>Hĺbenie jám v  hornine tr.3 súdržných - ručným náradím</t>
  </si>
  <si>
    <t>CS CENEKON 2018 02</t>
  </si>
  <si>
    <t>-776498555</t>
  </si>
  <si>
    <t>54*0,4*0,4*0,85</t>
  </si>
  <si>
    <t>1,0*1,0*0,85*4</t>
  </si>
  <si>
    <t>132201101</t>
  </si>
  <si>
    <t>Výkop ryhy do šírky 600 mm v horn.3 do 100 m3</t>
  </si>
  <si>
    <t>-1393681651</t>
  </si>
  <si>
    <t>(8*16+(34+20))*0,5*0,8</t>
  </si>
  <si>
    <t>5</t>
  </si>
  <si>
    <t>132201109</t>
  </si>
  <si>
    <t>Príplatok k cene za lepivosť pri hĺbení rýh šírky do 600 mm zapažených i nezapažených s urovnaním dna v hornine 3</t>
  </si>
  <si>
    <t>-1133913944</t>
  </si>
  <si>
    <t>6</t>
  </si>
  <si>
    <t>162501102</t>
  </si>
  <si>
    <t>Vodorovné premiestnenie výkopku po spevnenej ceste z horniny tr.1-4, do 100 m3 na vzdialenosť do 3000 m</t>
  </si>
  <si>
    <t>-1788407184</t>
  </si>
  <si>
    <t>232,54+10,744+72,8</t>
  </si>
  <si>
    <t>7</t>
  </si>
  <si>
    <t>167101102</t>
  </si>
  <si>
    <t>Nakladanie neuľahnutého výkopku z hornín tr.1-4 nad 100 do 1000 m3</t>
  </si>
  <si>
    <t>399526041</t>
  </si>
  <si>
    <t>8</t>
  </si>
  <si>
    <t>181101102</t>
  </si>
  <si>
    <t>Úprava pláne v zárezoch v hornine 1-4 so zhutnením</t>
  </si>
  <si>
    <t>m2</t>
  </si>
  <si>
    <t>-309609213</t>
  </si>
  <si>
    <t>34*16+(1,5*3*2)+(2*1,2*2)</t>
  </si>
  <si>
    <t>Zakladanie</t>
  </si>
  <si>
    <t>9</t>
  </si>
  <si>
    <t>215901101</t>
  </si>
  <si>
    <t>Zhutnenie podložia z rastlej horniny 1 až 4 pod násypy, z hornín súdržných do 92 % PS a nesúdržných</t>
  </si>
  <si>
    <t>177950637</t>
  </si>
  <si>
    <t>10</t>
  </si>
  <si>
    <t>274313611</t>
  </si>
  <si>
    <t xml:space="preserve">Betón základových pätiek  prostý tr. C 16/20 vrátane debnenia </t>
  </si>
  <si>
    <t>916865821</t>
  </si>
  <si>
    <t>58*0,3*0,5</t>
  </si>
  <si>
    <t>M</t>
  </si>
  <si>
    <t>212752112</t>
  </si>
  <si>
    <t xml:space="preserve">Trativody z drenážnych rúrok DN do 100 so štrkopieskovým lôžkom a obsypom                                                </t>
  </si>
  <si>
    <t>m</t>
  </si>
  <si>
    <t>8*16+(34+20)</t>
  </si>
  <si>
    <t xml:space="preserve">Rúrka PVC drenážna flexibilná d 80 mm     </t>
  </si>
  <si>
    <t>211971110</t>
  </si>
  <si>
    <t xml:space="preserve">Zhotovenie opláštenia odv. rebier z geotextílie sklon do 1:2,5                                                          </t>
  </si>
  <si>
    <t>(8*16+(34+20))*(0,5+0,8+0,5)</t>
  </si>
  <si>
    <t>6931B0110</t>
  </si>
  <si>
    <t xml:space="preserve">Geotextília netkaná Filtek 200g/m2  </t>
  </si>
  <si>
    <t>212752241-R</t>
  </si>
  <si>
    <t>Montáž kontrolnej  šachty pre drenážny systém DN 160 mm</t>
  </si>
  <si>
    <t>ks</t>
  </si>
  <si>
    <t>2865A9181</t>
  </si>
  <si>
    <t xml:space="preserve">Šachta vsakovacia DN425 (3m)            </t>
  </si>
  <si>
    <t>Komunikácie</t>
  </si>
  <si>
    <t>564752111</t>
  </si>
  <si>
    <t>Podklad alebo kryt z kameniva hrubého drveného veľ. 32-63 mm (vibr.štrk) po zhut.hr. 150 mm</t>
  </si>
  <si>
    <t>-1777775626</t>
  </si>
  <si>
    <t xml:space="preserve">564761111 </t>
  </si>
  <si>
    <t>Podklad alebo kryt z kameniva hrubého drveného veľ. 32-63 mm s rozprestretím a zhutnením hr. 200 mm</t>
  </si>
  <si>
    <t>-1550080099</t>
  </si>
  <si>
    <t>564710211-R</t>
  </si>
  <si>
    <t>Podklad alebo kryt z kameniva hrubého drveného veľ. 8-16 mm s rozprestretím a zhutnením hr. 50 mm</t>
  </si>
  <si>
    <t>1079453611</t>
  </si>
  <si>
    <t>564801111</t>
  </si>
  <si>
    <t>Podklad zo štrkodrviny 0-4  s rozprestretím a zhutnením, po zhutnení hr. 20 mm</t>
  </si>
  <si>
    <t>-1081307451</t>
  </si>
  <si>
    <t>589100006-R</t>
  </si>
  <si>
    <t xml:space="preserve">Položenie umelej trávy na viacúčelové povrchy vrátane čiarovania </t>
  </si>
  <si>
    <t>248228217</t>
  </si>
  <si>
    <t>284170004400-R</t>
  </si>
  <si>
    <t>Umelá tráva s vláknom výška vlasu 15 mm ± 2 mm</t>
  </si>
  <si>
    <t>2145411045</t>
  </si>
  <si>
    <t>583310000100-R</t>
  </si>
  <si>
    <t>Piesok kremičitý zlievarenský frakcia 0,3-0,8 mm</t>
  </si>
  <si>
    <t>t</t>
  </si>
  <si>
    <t>882978597</t>
  </si>
  <si>
    <t xml:space="preserve">Technické vybavenie ihriska </t>
  </si>
  <si>
    <t>5542302400-R</t>
  </si>
  <si>
    <t>Futbalová / hádzanárska bránka hliníková 3x2 m so sieťou oko 50x50 mm</t>
  </si>
  <si>
    <t>-351655026</t>
  </si>
  <si>
    <t>553570003500-R</t>
  </si>
  <si>
    <t>Odolná basketbalová konzola  (2ks)</t>
  </si>
  <si>
    <t>sada</t>
  </si>
  <si>
    <t>537834651</t>
  </si>
  <si>
    <t>553570003501-R</t>
  </si>
  <si>
    <t xml:space="preserve">Tenisové / volejbalové stĺpy so sieťou vrátane upevnenia </t>
  </si>
  <si>
    <t>-1483639885</t>
  </si>
  <si>
    <t>916561111</t>
  </si>
  <si>
    <t>Osadenie záhonového alebo parkového obrubníka betón., do lôžka z bet. pros. tr. C 12/15 s bočnou oporou</t>
  </si>
  <si>
    <t>-575799988</t>
  </si>
  <si>
    <t>34+34+16+16</t>
  </si>
  <si>
    <t>592170002900</t>
  </si>
  <si>
    <t>Obrubník SEMMELROCK parkový, lxšxv 1000x50x200 mm, sivá</t>
  </si>
  <si>
    <t>1098819462</t>
  </si>
  <si>
    <t>918101111</t>
  </si>
  <si>
    <t>Lôžko pod obrubníky, krajníky alebo obruby z dlažobných kociek zo suchého betónu tr. C 12/15</t>
  </si>
  <si>
    <t>-1714452733</t>
  </si>
  <si>
    <t>100*0,3*0,3</t>
  </si>
  <si>
    <t>99</t>
  </si>
  <si>
    <t>Presun hmôt HSV</t>
  </si>
  <si>
    <t>998222012</t>
  </si>
  <si>
    <t>Presun hmôt na spevnených plochách s krytom z kameniva (8233, 8235) pre akékoľvek dĺžky</t>
  </si>
  <si>
    <t>CS CENEKON 2017 02</t>
  </si>
  <si>
    <t>-1974762665</t>
  </si>
  <si>
    <t>557,8*0,4*1,2</t>
  </si>
  <si>
    <t>PSV</t>
  </si>
  <si>
    <t>Práce a dodávky PSV</t>
  </si>
  <si>
    <t>767</t>
  </si>
  <si>
    <t>Konštrukcie doplnkové kovové</t>
  </si>
  <si>
    <t>553510030800</t>
  </si>
  <si>
    <t>Stĺpik AXIS, výška 3,9 m z ocele</t>
  </si>
  <si>
    <t>553510030300</t>
  </si>
  <si>
    <t>Stĺpik AXIS, výška 2,9 m z ocele</t>
  </si>
  <si>
    <t>767911130</t>
  </si>
  <si>
    <t>Montáž oplotenia strojového pletiva , siete , s výškou nad 1,6 m</t>
  </si>
  <si>
    <t>16</t>
  </si>
  <si>
    <t>315836820</t>
  </si>
  <si>
    <t>34*2*3-(1*3*2)</t>
  </si>
  <si>
    <t>(16*2*4)-(2*3*2)+((1,2+2)*4*2)</t>
  </si>
  <si>
    <t>2*6*1</t>
  </si>
  <si>
    <t>5542301200-R</t>
  </si>
  <si>
    <t xml:space="preserve">Ochranná sieť multifunkčného ihriska  výška 3,0 a 4,0 m oko 45x45 mm vrátane príslušenstva </t>
  </si>
  <si>
    <t>-1969349007</t>
  </si>
  <si>
    <t>767912130</t>
  </si>
  <si>
    <t>Montáž napínacieho drôtu</t>
  </si>
  <si>
    <t>-619316414</t>
  </si>
  <si>
    <t>34*4+16*5</t>
  </si>
  <si>
    <t>156150000900</t>
  </si>
  <si>
    <t>Drôt napínací poplastovaný D 4,4/100 m</t>
  </si>
  <si>
    <t>32</t>
  </si>
  <si>
    <t>-117244927</t>
  </si>
  <si>
    <t>216*0,01</t>
  </si>
  <si>
    <t>553510009300</t>
  </si>
  <si>
    <t>Napinák PVC (biely, zelený) č.3 pre napínanie pletiva s napínacím drôtom</t>
  </si>
  <si>
    <t>1942848799</t>
  </si>
  <si>
    <t>16+20</t>
  </si>
  <si>
    <t>210191008-R</t>
  </si>
  <si>
    <t xml:space="preserve">Osadenie stĺpika oceľového plotového výšky nad 2 m </t>
  </si>
  <si>
    <t>804091911</t>
  </si>
  <si>
    <t>998767201</t>
  </si>
  <si>
    <t>Presun hmôt pre kovové stavebné doplnkové konštrukcie v objektoch výšky do 6 m</t>
  </si>
  <si>
    <t>%</t>
  </si>
  <si>
    <t>1766273204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</si>
</sst>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.00%"/>
    <numFmt numFmtId="168" formatCode="DD/MM/YYYY"/>
    <numFmt numFmtId="169" formatCode="#,##0.00000"/>
    <numFmt numFmtId="170" formatCode="DD/MM/YY"/>
    <numFmt numFmtId="171" formatCode="#,##0.000"/>
  </numFmts>
  <fonts count="36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8"/>
      <color indexed="54"/>
      <name val="Arial CE"/>
      <family val="2"/>
    </font>
    <font>
      <sz val="7"/>
      <color indexed="55"/>
      <name val="Arial CE"/>
      <family val="2"/>
    </font>
    <font>
      <sz val="8"/>
      <color indexed="10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07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left" vertical="center"/>
      <protection/>
    </xf>
    <xf numFmtId="164" fontId="3" fillId="2" borderId="0" xfId="21" applyFont="1" applyFill="1" applyBorder="1" applyAlignment="1">
      <alignment horizontal="center" vertical="center"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1" fillId="0" borderId="3" xfId="21" applyBorder="1">
      <alignment/>
      <protection/>
    </xf>
    <xf numFmtId="164" fontId="4" fillId="0" borderId="0" xfId="21" applyFont="1" applyAlignment="1">
      <alignment horizontal="left" vertical="center"/>
      <protection/>
    </xf>
    <xf numFmtId="164" fontId="3" fillId="0" borderId="0" xfId="21" applyFont="1" applyAlignment="1">
      <alignment horizontal="left" vertical="center"/>
      <protection/>
    </xf>
    <xf numFmtId="164" fontId="5" fillId="0" borderId="0" xfId="21" applyFont="1" applyAlignment="1">
      <alignment horizontal="left" vertical="top"/>
      <protection/>
    </xf>
    <xf numFmtId="164" fontId="6" fillId="0" borderId="0" xfId="21" applyFont="1" applyBorder="1" applyAlignment="1">
      <alignment horizontal="left" vertical="center"/>
      <protection/>
    </xf>
    <xf numFmtId="164" fontId="7" fillId="0" borderId="0" xfId="21" applyFont="1" applyAlignment="1">
      <alignment horizontal="left" vertical="top"/>
      <protection/>
    </xf>
    <xf numFmtId="164" fontId="7" fillId="0" borderId="0" xfId="21" applyFont="1" applyBorder="1" applyAlignment="1">
      <alignment horizontal="left" vertical="top" wrapText="1"/>
      <protection/>
    </xf>
    <xf numFmtId="164" fontId="5" fillId="0" borderId="0" xfId="21" applyFont="1" applyAlignment="1">
      <alignment horizontal="left" vertical="center"/>
      <protection/>
    </xf>
    <xf numFmtId="164" fontId="6" fillId="0" borderId="0" xfId="21" applyFont="1" applyAlignment="1">
      <alignment horizontal="left" vertical="center"/>
      <protection/>
    </xf>
    <xf numFmtId="165" fontId="6" fillId="0" borderId="0" xfId="21" applyNumberFormat="1" applyFont="1" applyAlignment="1">
      <alignment horizontal="left" vertical="center"/>
      <protection/>
    </xf>
    <xf numFmtId="164" fontId="6" fillId="0" borderId="0" xfId="21" applyFont="1">
      <alignment/>
      <protection/>
    </xf>
    <xf numFmtId="164" fontId="8" fillId="0" borderId="0" xfId="21" applyFont="1" applyAlignment="1">
      <alignment horizontal="left" vertical="center"/>
      <protection/>
    </xf>
    <xf numFmtId="164" fontId="8" fillId="0" borderId="0" xfId="21" applyFont="1">
      <alignment/>
      <protection/>
    </xf>
    <xf numFmtId="164" fontId="6" fillId="0" borderId="0" xfId="21" applyFont="1" applyBorder="1" applyAlignment="1">
      <alignment horizontal="left" vertical="center" wrapText="1"/>
      <protection/>
    </xf>
    <xf numFmtId="164" fontId="1" fillId="0" borderId="4" xfId="21" applyBorder="1">
      <alignment/>
      <protection/>
    </xf>
    <xf numFmtId="164" fontId="1" fillId="0" borderId="0" xfId="21" applyFont="1" applyAlignment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9" fillId="0" borderId="5" xfId="21" applyFont="1" applyBorder="1" applyAlignment="1">
      <alignment horizontal="left" vertical="center"/>
      <protection/>
    </xf>
    <xf numFmtId="164" fontId="1" fillId="0" borderId="5" xfId="21" applyFont="1" applyBorder="1" applyAlignment="1">
      <alignment vertical="center"/>
      <protection/>
    </xf>
    <xf numFmtId="166" fontId="9" fillId="0" borderId="5" xfId="21" applyNumberFormat="1" applyFont="1" applyBorder="1" applyAlignment="1">
      <alignment vertical="center"/>
      <protection/>
    </xf>
    <xf numFmtId="164" fontId="5" fillId="0" borderId="0" xfId="21" applyFont="1" applyBorder="1" applyAlignment="1">
      <alignment horizontal="right" vertical="center"/>
      <protection/>
    </xf>
    <xf numFmtId="164" fontId="5" fillId="0" borderId="0" xfId="21" applyFont="1" applyAlignment="1">
      <alignment vertical="center"/>
      <protection/>
    </xf>
    <xf numFmtId="164" fontId="5" fillId="0" borderId="3" xfId="21" applyFont="1" applyBorder="1" applyAlignment="1">
      <alignment vertical="center"/>
      <protection/>
    </xf>
    <xf numFmtId="167" fontId="5" fillId="0" borderId="0" xfId="21" applyNumberFormat="1" applyFont="1" applyBorder="1" applyAlignment="1">
      <alignment horizontal="left" vertical="center"/>
      <protection/>
    </xf>
    <xf numFmtId="166" fontId="10" fillId="0" borderId="0" xfId="21" applyNumberFormat="1" applyFont="1" applyBorder="1" applyAlignment="1">
      <alignment vertical="center"/>
      <protection/>
    </xf>
    <xf numFmtId="164" fontId="1" fillId="3" borderId="0" xfId="21" applyFont="1" applyFill="1" applyAlignment="1">
      <alignment vertical="center"/>
      <protection/>
    </xf>
    <xf numFmtId="164" fontId="11" fillId="3" borderId="6" xfId="21" applyFont="1" applyFill="1" applyBorder="1" applyAlignment="1">
      <alignment horizontal="left" vertical="center"/>
      <protection/>
    </xf>
    <xf numFmtId="164" fontId="1" fillId="3" borderId="7" xfId="21" applyFont="1" applyFill="1" applyBorder="1" applyAlignment="1">
      <alignment vertical="center"/>
      <protection/>
    </xf>
    <xf numFmtId="164" fontId="11" fillId="3" borderId="7" xfId="21" applyFont="1" applyFill="1" applyBorder="1" applyAlignment="1">
      <alignment horizontal="center" vertical="center"/>
      <protection/>
    </xf>
    <xf numFmtId="164" fontId="11" fillId="3" borderId="7" xfId="21" applyFont="1" applyFill="1" applyBorder="1" applyAlignment="1">
      <alignment horizontal="left" vertical="center"/>
      <protection/>
    </xf>
    <xf numFmtId="166" fontId="11" fillId="3" borderId="8" xfId="21" applyNumberFormat="1" applyFont="1" applyFill="1" applyBorder="1" applyAlignment="1">
      <alignment vertical="center"/>
      <protection/>
    </xf>
    <xf numFmtId="164" fontId="12" fillId="0" borderId="4" xfId="21" applyFont="1" applyBorder="1" applyAlignment="1">
      <alignment horizontal="left" vertical="center"/>
      <protection/>
    </xf>
    <xf numFmtId="164" fontId="1" fillId="0" borderId="4" xfId="21" applyFont="1" applyBorder="1" applyAlignment="1">
      <alignment vertical="center"/>
      <protection/>
    </xf>
    <xf numFmtId="164" fontId="5" fillId="0" borderId="5" xfId="21" applyFont="1" applyBorder="1" applyAlignment="1">
      <alignment horizontal="left" vertical="center"/>
      <protection/>
    </xf>
    <xf numFmtId="164" fontId="1" fillId="0" borderId="9" xfId="21" applyFont="1" applyBorder="1" applyAlignment="1">
      <alignment vertical="center"/>
      <protection/>
    </xf>
    <xf numFmtId="164" fontId="1" fillId="0" borderId="10" xfId="21" applyFont="1" applyBorder="1" applyAlignment="1">
      <alignment vertical="center"/>
      <protection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6" fillId="0" borderId="0" xfId="21" applyFont="1" applyAlignment="1">
      <alignment vertical="center"/>
      <protection/>
    </xf>
    <xf numFmtId="164" fontId="6" fillId="0" borderId="3" xfId="21" applyFont="1" applyBorder="1" applyAlignment="1">
      <alignment vertical="center"/>
      <protection/>
    </xf>
    <xf numFmtId="164" fontId="7" fillId="0" borderId="0" xfId="21" applyFont="1" applyAlignment="1">
      <alignment vertical="center"/>
      <protection/>
    </xf>
    <xf numFmtId="164" fontId="7" fillId="0" borderId="3" xfId="21" applyFont="1" applyBorder="1" applyAlignment="1">
      <alignment vertical="center"/>
      <protection/>
    </xf>
    <xf numFmtId="164" fontId="7" fillId="0" borderId="0" xfId="21" applyFont="1" applyAlignment="1">
      <alignment horizontal="left" vertical="center"/>
      <protection/>
    </xf>
    <xf numFmtId="164" fontId="7" fillId="0" borderId="0" xfId="21" applyNumberFormat="1" applyFont="1" applyBorder="1" applyAlignment="1">
      <alignment horizontal="left" vertical="center" wrapText="1"/>
      <protection/>
    </xf>
    <xf numFmtId="164" fontId="9" fillId="0" borderId="0" xfId="21" applyNumberFormat="1" applyFont="1" applyAlignment="1">
      <alignment vertical="center"/>
      <protection/>
    </xf>
    <xf numFmtId="168" fontId="6" fillId="0" borderId="0" xfId="21" applyNumberFormat="1" applyFont="1" applyBorder="1" applyAlignment="1">
      <alignment horizontal="left" vertical="center"/>
      <protection/>
    </xf>
    <xf numFmtId="164" fontId="6" fillId="0" borderId="0" xfId="21" applyNumberFormat="1" applyFont="1" applyBorder="1" applyAlignment="1">
      <alignment vertical="center" wrapText="1"/>
      <protection/>
    </xf>
    <xf numFmtId="164" fontId="13" fillId="0" borderId="11" xfId="21" applyFont="1" applyBorder="1" applyAlignment="1">
      <alignment horizontal="center" vertical="center"/>
      <protection/>
    </xf>
    <xf numFmtId="164" fontId="1" fillId="0" borderId="12" xfId="21" applyFont="1" applyBorder="1" applyAlignment="1">
      <alignment vertical="center"/>
      <protection/>
    </xf>
    <xf numFmtId="164" fontId="1" fillId="0" borderId="13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4" xfId="21" applyFont="1" applyBorder="1" applyAlignment="1">
      <alignment vertical="center"/>
      <protection/>
    </xf>
    <xf numFmtId="164" fontId="14" fillId="4" borderId="6" xfId="21" applyFont="1" applyFill="1" applyBorder="1" applyAlignment="1">
      <alignment horizontal="center" vertical="center"/>
      <protection/>
    </xf>
    <xf numFmtId="164" fontId="1" fillId="4" borderId="7" xfId="21" applyFont="1" applyFill="1" applyBorder="1" applyAlignment="1">
      <alignment vertical="center"/>
      <protection/>
    </xf>
    <xf numFmtId="164" fontId="14" fillId="4" borderId="7" xfId="21" applyFont="1" applyFill="1" applyBorder="1" applyAlignment="1">
      <alignment horizontal="center" vertical="center"/>
      <protection/>
    </xf>
    <xf numFmtId="164" fontId="14" fillId="4" borderId="7" xfId="21" applyFont="1" applyFill="1" applyBorder="1" applyAlignment="1">
      <alignment horizontal="right" vertical="center"/>
      <protection/>
    </xf>
    <xf numFmtId="164" fontId="14" fillId="4" borderId="8" xfId="21" applyFont="1" applyFill="1" applyBorder="1" applyAlignment="1">
      <alignment horizontal="center" vertical="center"/>
      <protection/>
    </xf>
    <xf numFmtId="164" fontId="14" fillId="4" borderId="0" xfId="21" applyFont="1" applyFill="1" applyAlignment="1">
      <alignment horizontal="center" vertical="center"/>
      <protection/>
    </xf>
    <xf numFmtId="164" fontId="15" fillId="0" borderId="15" xfId="21" applyFont="1" applyBorder="1" applyAlignment="1">
      <alignment horizontal="center" vertical="center" wrapText="1"/>
      <protection/>
    </xf>
    <xf numFmtId="164" fontId="15" fillId="0" borderId="16" xfId="21" applyFont="1" applyBorder="1" applyAlignment="1">
      <alignment horizontal="center" vertical="center" wrapText="1"/>
      <protection/>
    </xf>
    <xf numFmtId="164" fontId="15" fillId="0" borderId="17" xfId="21" applyFont="1" applyBorder="1" applyAlignment="1">
      <alignment horizontal="center" vertical="center" wrapText="1"/>
      <protection/>
    </xf>
    <xf numFmtId="164" fontId="1" fillId="0" borderId="11" xfId="21" applyFont="1" applyBorder="1" applyAlignment="1">
      <alignment vertical="center"/>
      <protection/>
    </xf>
    <xf numFmtId="164" fontId="11" fillId="0" borderId="0" xfId="21" applyFont="1" applyAlignment="1">
      <alignment vertical="center"/>
      <protection/>
    </xf>
    <xf numFmtId="164" fontId="11" fillId="0" borderId="3" xfId="21" applyFont="1" applyBorder="1" applyAlignment="1">
      <alignment vertical="center"/>
      <protection/>
    </xf>
    <xf numFmtId="164" fontId="16" fillId="0" borderId="0" xfId="21" applyFont="1" applyAlignment="1">
      <alignment horizontal="left" vertical="center"/>
      <protection/>
    </xf>
    <xf numFmtId="164" fontId="16" fillId="0" borderId="0" xfId="21" applyFont="1" applyAlignment="1">
      <alignment vertical="center"/>
      <protection/>
    </xf>
    <xf numFmtId="166" fontId="16" fillId="0" borderId="0" xfId="21" applyNumberFormat="1" applyFont="1" applyBorder="1" applyAlignment="1">
      <alignment horizontal="right" vertical="center"/>
      <protection/>
    </xf>
    <xf numFmtId="166" fontId="16" fillId="0" borderId="0" xfId="21" applyNumberFormat="1" applyFont="1" applyBorder="1" applyAlignment="1">
      <alignment vertical="center"/>
      <protection/>
    </xf>
    <xf numFmtId="164" fontId="11" fillId="0" borderId="0" xfId="21" applyFont="1" applyAlignment="1">
      <alignment horizontal="center" vertical="center"/>
      <protection/>
    </xf>
    <xf numFmtId="166" fontId="13" fillId="0" borderId="18" xfId="21" applyNumberFormat="1" applyFont="1" applyBorder="1" applyAlignment="1">
      <alignment vertical="center"/>
      <protection/>
    </xf>
    <xf numFmtId="166" fontId="13" fillId="0" borderId="0" xfId="21" applyNumberFormat="1" applyFont="1" applyBorder="1" applyAlignment="1">
      <alignment vertical="center"/>
      <protection/>
    </xf>
    <xf numFmtId="169" fontId="13" fillId="0" borderId="0" xfId="21" applyNumberFormat="1" applyFont="1" applyBorder="1" applyAlignment="1">
      <alignment vertical="center"/>
      <protection/>
    </xf>
    <xf numFmtId="166" fontId="13" fillId="0" borderId="14" xfId="21" applyNumberFormat="1" applyFont="1" applyBorder="1" applyAlignment="1">
      <alignment vertical="center"/>
      <protection/>
    </xf>
    <xf numFmtId="164" fontId="11" fillId="0" borderId="0" xfId="21" applyFont="1" applyAlignment="1">
      <alignment horizontal="left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19" fillId="0" borderId="3" xfId="21" applyFont="1" applyBorder="1" applyAlignment="1">
      <alignment vertical="center"/>
      <protection/>
    </xf>
    <xf numFmtId="164" fontId="20" fillId="0" borderId="0" xfId="21" applyFont="1" applyAlignment="1">
      <alignment vertical="center"/>
      <protection/>
    </xf>
    <xf numFmtId="164" fontId="20" fillId="0" borderId="0" xfId="21" applyFont="1" applyBorder="1" applyAlignment="1">
      <alignment horizontal="left" vertical="center" wrapText="1"/>
      <protection/>
    </xf>
    <xf numFmtId="164" fontId="21" fillId="0" borderId="0" xfId="21" applyFont="1" applyAlignment="1">
      <alignment vertical="center"/>
      <protection/>
    </xf>
    <xf numFmtId="166" fontId="21" fillId="0" borderId="0" xfId="21" applyNumberFormat="1" applyFont="1" applyBorder="1" applyAlignment="1">
      <alignment vertical="center"/>
      <protection/>
    </xf>
    <xf numFmtId="164" fontId="7" fillId="0" borderId="0" xfId="21" applyFont="1" applyAlignment="1">
      <alignment horizontal="center" vertical="center"/>
      <protection/>
    </xf>
    <xf numFmtId="166" fontId="22" fillId="0" borderId="19" xfId="21" applyNumberFormat="1" applyFont="1" applyBorder="1" applyAlignment="1">
      <alignment vertical="center"/>
      <protection/>
    </xf>
    <xf numFmtId="166" fontId="22" fillId="0" borderId="20" xfId="21" applyNumberFormat="1" applyFont="1" applyBorder="1" applyAlignment="1">
      <alignment vertical="center"/>
      <protection/>
    </xf>
    <xf numFmtId="169" fontId="22" fillId="0" borderId="20" xfId="21" applyNumberFormat="1" applyFont="1" applyBorder="1" applyAlignment="1">
      <alignment vertical="center"/>
      <protection/>
    </xf>
    <xf numFmtId="166" fontId="22" fillId="0" borderId="21" xfId="21" applyNumberFormat="1" applyFont="1" applyBorder="1" applyAlignment="1">
      <alignment vertical="center"/>
      <protection/>
    </xf>
    <xf numFmtId="164" fontId="19" fillId="0" borderId="0" xfId="21" applyFont="1" applyAlignment="1">
      <alignment vertical="center"/>
      <protection/>
    </xf>
    <xf numFmtId="164" fontId="19" fillId="0" borderId="0" xfId="21" applyFont="1" applyAlignment="1">
      <alignment horizontal="left" vertical="center"/>
      <protection/>
    </xf>
    <xf numFmtId="164" fontId="1" fillId="0" borderId="0" xfId="21" applyProtection="1">
      <alignment/>
      <protection/>
    </xf>
    <xf numFmtId="164" fontId="23" fillId="0" borderId="0" xfId="21" applyFont="1" applyAlignment="1">
      <alignment horizontal="left" vertical="center"/>
      <protection/>
    </xf>
    <xf numFmtId="164" fontId="7" fillId="0" borderId="0" xfId="21" applyFont="1" applyBorder="1" applyAlignment="1">
      <alignment horizontal="left" vertical="center" wrapText="1"/>
      <protection/>
    </xf>
    <xf numFmtId="164" fontId="6" fillId="0" borderId="0" xfId="21" applyNumberFormat="1" applyFont="1" applyBorder="1" applyAlignment="1">
      <alignment horizontal="left" vertical="center"/>
      <protection/>
    </xf>
    <xf numFmtId="164" fontId="1" fillId="0" borderId="0" xfId="21" applyFont="1" applyAlignment="1">
      <alignment vertical="center" wrapText="1"/>
      <protection/>
    </xf>
    <xf numFmtId="164" fontId="1" fillId="0" borderId="3" xfId="21" applyFont="1" applyBorder="1" applyAlignment="1">
      <alignment vertical="center" wrapText="1"/>
      <protection/>
    </xf>
    <xf numFmtId="164" fontId="9" fillId="0" borderId="0" xfId="21" applyFont="1" applyAlignment="1">
      <alignment horizontal="left" vertical="center"/>
      <protection/>
    </xf>
    <xf numFmtId="166" fontId="16" fillId="0" borderId="0" xfId="21" applyNumberFormat="1" applyFont="1" applyAlignment="1">
      <alignment vertical="center"/>
      <protection/>
    </xf>
    <xf numFmtId="164" fontId="5" fillId="0" borderId="0" xfId="21" applyFont="1" applyAlignment="1">
      <alignment horizontal="right" vertical="center"/>
      <protection/>
    </xf>
    <xf numFmtId="164" fontId="24" fillId="0" borderId="0" xfId="21" applyFont="1" applyAlignment="1">
      <alignment horizontal="left" vertical="center"/>
      <protection/>
    </xf>
    <xf numFmtId="166" fontId="5" fillId="0" borderId="0" xfId="21" applyNumberFormat="1" applyFont="1" applyAlignment="1">
      <alignment vertical="center"/>
      <protection/>
    </xf>
    <xf numFmtId="167" fontId="5" fillId="0" borderId="0" xfId="21" applyNumberFormat="1" applyFont="1" applyAlignment="1">
      <alignment horizontal="right" vertical="center"/>
      <protection/>
    </xf>
    <xf numFmtId="164" fontId="1" fillId="4" borderId="0" xfId="21" applyFont="1" applyFill="1" applyAlignment="1">
      <alignment vertical="center"/>
      <protection/>
    </xf>
    <xf numFmtId="164" fontId="11" fillId="4" borderId="6" xfId="21" applyFont="1" applyFill="1" applyBorder="1" applyAlignment="1">
      <alignment horizontal="left" vertical="center"/>
      <protection/>
    </xf>
    <xf numFmtId="164" fontId="11" fillId="4" borderId="7" xfId="21" applyFont="1" applyFill="1" applyBorder="1" applyAlignment="1">
      <alignment horizontal="right" vertical="center"/>
      <protection/>
    </xf>
    <xf numFmtId="164" fontId="11" fillId="4" borderId="7" xfId="21" applyFont="1" applyFill="1" applyBorder="1" applyAlignment="1">
      <alignment horizontal="center" vertical="center"/>
      <protection/>
    </xf>
    <xf numFmtId="166" fontId="11" fillId="4" borderId="7" xfId="21" applyNumberFormat="1" applyFont="1" applyFill="1" applyBorder="1" applyAlignment="1">
      <alignment vertical="center"/>
      <protection/>
    </xf>
    <xf numFmtId="164" fontId="1" fillId="4" borderId="8" xfId="21" applyFont="1" applyFill="1" applyBorder="1" applyAlignment="1">
      <alignment vertical="center"/>
      <protection/>
    </xf>
    <xf numFmtId="164" fontId="5" fillId="0" borderId="5" xfId="21" applyFont="1" applyBorder="1" applyAlignment="1">
      <alignment horizontal="center" vertical="center"/>
      <protection/>
    </xf>
    <xf numFmtId="164" fontId="5" fillId="0" borderId="5" xfId="21" applyFont="1" applyBorder="1" applyAlignment="1">
      <alignment horizontal="right" vertical="center"/>
      <protection/>
    </xf>
    <xf numFmtId="170" fontId="1" fillId="0" borderId="5" xfId="21" applyNumberFormat="1" applyFont="1" applyBorder="1" applyAlignment="1">
      <alignment vertical="center"/>
      <protection/>
    </xf>
    <xf numFmtId="168" fontId="6" fillId="0" borderId="0" xfId="21" applyNumberFormat="1" applyFont="1" applyAlignment="1">
      <alignment horizontal="left" vertical="center"/>
      <protection/>
    </xf>
    <xf numFmtId="164" fontId="6" fillId="0" borderId="0" xfId="21" applyNumberFormat="1" applyFont="1" applyAlignment="1">
      <alignment horizontal="left" vertical="center" wrapText="1"/>
      <protection/>
    </xf>
    <xf numFmtId="164" fontId="14" fillId="4" borderId="0" xfId="21" applyFont="1" applyFill="1" applyAlignment="1">
      <alignment horizontal="left" vertical="center"/>
      <protection/>
    </xf>
    <xf numFmtId="164" fontId="14" fillId="4" borderId="0" xfId="21" applyFont="1" applyFill="1" applyAlignment="1">
      <alignment horizontal="right" vertical="center"/>
      <protection/>
    </xf>
    <xf numFmtId="164" fontId="25" fillId="0" borderId="0" xfId="21" applyFont="1" applyAlignment="1">
      <alignment horizontal="left" vertical="center"/>
      <protection/>
    </xf>
    <xf numFmtId="164" fontId="26" fillId="0" borderId="0" xfId="21" applyFont="1" applyAlignment="1">
      <alignment vertical="center"/>
      <protection/>
    </xf>
    <xf numFmtId="164" fontId="26" fillId="0" borderId="3" xfId="21" applyFont="1" applyBorder="1" applyAlignment="1">
      <alignment vertical="center"/>
      <protection/>
    </xf>
    <xf numFmtId="164" fontId="26" fillId="0" borderId="20" xfId="21" applyFont="1" applyBorder="1" applyAlignment="1">
      <alignment horizontal="left" vertical="center"/>
      <protection/>
    </xf>
    <xf numFmtId="164" fontId="26" fillId="0" borderId="20" xfId="21" applyFont="1" applyBorder="1" applyAlignment="1">
      <alignment vertical="center"/>
      <protection/>
    </xf>
    <xf numFmtId="166" fontId="26" fillId="0" borderId="20" xfId="21" applyNumberFormat="1" applyFont="1" applyBorder="1" applyAlignment="1">
      <alignment vertical="center"/>
      <protection/>
    </xf>
    <xf numFmtId="164" fontId="27" fillId="0" borderId="0" xfId="21" applyFont="1" applyAlignment="1">
      <alignment vertical="center"/>
      <protection/>
    </xf>
    <xf numFmtId="164" fontId="27" fillId="0" borderId="3" xfId="21" applyFont="1" applyBorder="1" applyAlignment="1">
      <alignment vertical="center"/>
      <protection/>
    </xf>
    <xf numFmtId="164" fontId="27" fillId="0" borderId="20" xfId="21" applyFont="1" applyBorder="1" applyAlignment="1">
      <alignment horizontal="left" vertical="center"/>
      <protection/>
    </xf>
    <xf numFmtId="164" fontId="27" fillId="0" borderId="20" xfId="21" applyFont="1" applyBorder="1" applyAlignment="1">
      <alignment vertical="center"/>
      <protection/>
    </xf>
    <xf numFmtId="166" fontId="27" fillId="0" borderId="20" xfId="21" applyNumberFormat="1" applyFont="1" applyBorder="1" applyAlignment="1">
      <alignment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3" xfId="21" applyFont="1" applyBorder="1" applyAlignment="1">
      <alignment horizontal="center" vertical="center" wrapText="1"/>
      <protection/>
    </xf>
    <xf numFmtId="164" fontId="14" fillId="4" borderId="15" xfId="21" applyFont="1" applyFill="1" applyBorder="1" applyAlignment="1">
      <alignment horizontal="center" vertical="center" wrapText="1"/>
      <protection/>
    </xf>
    <xf numFmtId="164" fontId="14" fillId="4" borderId="16" xfId="21" applyFont="1" applyFill="1" applyBorder="1" applyAlignment="1">
      <alignment horizontal="center" vertical="center" wrapText="1"/>
      <protection/>
    </xf>
    <xf numFmtId="164" fontId="14" fillId="4" borderId="17" xfId="21" applyFont="1" applyFill="1" applyBorder="1" applyAlignment="1">
      <alignment horizontal="center" vertical="center" wrapText="1"/>
      <protection/>
    </xf>
    <xf numFmtId="164" fontId="14" fillId="4" borderId="0" xfId="21" applyFont="1" applyFill="1" applyAlignment="1">
      <alignment horizontal="center" vertical="center" wrapText="1"/>
      <protection/>
    </xf>
    <xf numFmtId="171" fontId="16" fillId="0" borderId="0" xfId="21" applyNumberFormat="1" applyFont="1" applyAlignment="1">
      <alignment/>
      <protection/>
    </xf>
    <xf numFmtId="169" fontId="28" fillId="0" borderId="12" xfId="21" applyNumberFormat="1" applyFont="1" applyBorder="1" applyAlignment="1">
      <alignment/>
      <protection/>
    </xf>
    <xf numFmtId="169" fontId="28" fillId="0" borderId="13" xfId="21" applyNumberFormat="1" applyFont="1" applyBorder="1" applyAlignment="1">
      <alignment/>
      <protection/>
    </xf>
    <xf numFmtId="171" fontId="29" fillId="0" borderId="0" xfId="21" applyNumberFormat="1" applyFont="1" applyAlignment="1">
      <alignment vertical="center"/>
      <protection/>
    </xf>
    <xf numFmtId="164" fontId="30" fillId="0" borderId="0" xfId="21" applyFont="1" applyAlignment="1">
      <alignment/>
      <protection/>
    </xf>
    <xf numFmtId="164" fontId="30" fillId="0" borderId="3" xfId="21" applyFont="1" applyBorder="1" applyAlignment="1">
      <alignment/>
      <protection/>
    </xf>
    <xf numFmtId="164" fontId="30" fillId="0" borderId="0" xfId="21" applyFont="1" applyAlignment="1">
      <alignment horizontal="left"/>
      <protection/>
    </xf>
    <xf numFmtId="164" fontId="26" fillId="0" borderId="0" xfId="21" applyFont="1" applyAlignment="1">
      <alignment horizontal="left"/>
      <protection/>
    </xf>
    <xf numFmtId="171" fontId="26" fillId="0" borderId="0" xfId="21" applyNumberFormat="1" applyFont="1" applyAlignment="1">
      <alignment/>
      <protection/>
    </xf>
    <xf numFmtId="164" fontId="30" fillId="0" borderId="18" xfId="21" applyFont="1" applyBorder="1" applyAlignment="1">
      <alignment/>
      <protection/>
    </xf>
    <xf numFmtId="164" fontId="30" fillId="0" borderId="0" xfId="21" applyFont="1" applyBorder="1" applyAlignment="1">
      <alignment/>
      <protection/>
    </xf>
    <xf numFmtId="169" fontId="30" fillId="0" borderId="0" xfId="21" applyNumberFormat="1" applyFont="1" applyBorder="1" applyAlignment="1">
      <alignment/>
      <protection/>
    </xf>
    <xf numFmtId="169" fontId="30" fillId="0" borderId="14" xfId="21" applyNumberFormat="1" applyFont="1" applyBorder="1" applyAlignment="1">
      <alignment/>
      <protection/>
    </xf>
    <xf numFmtId="164" fontId="30" fillId="0" borderId="0" xfId="21" applyFont="1" applyAlignment="1">
      <alignment horizontal="center"/>
      <protection/>
    </xf>
    <xf numFmtId="171" fontId="30" fillId="0" borderId="0" xfId="21" applyNumberFormat="1" applyFont="1" applyAlignment="1">
      <alignment vertical="center"/>
      <protection/>
    </xf>
    <xf numFmtId="164" fontId="27" fillId="0" borderId="0" xfId="21" applyFont="1" applyAlignment="1">
      <alignment horizontal="left"/>
      <protection/>
    </xf>
    <xf numFmtId="171" fontId="27" fillId="0" borderId="0" xfId="21" applyNumberFormat="1" applyFont="1" applyAlignment="1">
      <alignment/>
      <protection/>
    </xf>
    <xf numFmtId="164" fontId="1" fillId="0" borderId="3" xfId="21" applyFont="1" applyBorder="1" applyAlignment="1" applyProtection="1">
      <alignment vertical="center"/>
      <protection locked="0"/>
    </xf>
    <xf numFmtId="164" fontId="14" fillId="0" borderId="22" xfId="21" applyFont="1" applyBorder="1" applyAlignment="1" applyProtection="1">
      <alignment horizontal="center" vertical="center"/>
      <protection locked="0"/>
    </xf>
    <xf numFmtId="165" fontId="14" fillId="0" borderId="22" xfId="21" applyNumberFormat="1" applyFont="1" applyBorder="1" applyAlignment="1" applyProtection="1">
      <alignment horizontal="left" vertical="center" wrapText="1"/>
      <protection locked="0"/>
    </xf>
    <xf numFmtId="164" fontId="14" fillId="0" borderId="22" xfId="21" applyFont="1" applyBorder="1" applyAlignment="1" applyProtection="1">
      <alignment horizontal="left" vertical="center" wrapText="1"/>
      <protection locked="0"/>
    </xf>
    <xf numFmtId="164" fontId="14" fillId="0" borderId="22" xfId="21" applyFont="1" applyBorder="1" applyAlignment="1" applyProtection="1">
      <alignment horizontal="center" vertical="center" wrapText="1"/>
      <protection locked="0"/>
    </xf>
    <xf numFmtId="171" fontId="14" fillId="0" borderId="22" xfId="21" applyNumberFormat="1" applyFont="1" applyBorder="1" applyAlignment="1" applyProtection="1">
      <alignment vertical="center"/>
      <protection locked="0"/>
    </xf>
    <xf numFmtId="164" fontId="15" fillId="0" borderId="18" xfId="21" applyFont="1" applyBorder="1" applyAlignment="1">
      <alignment horizontal="left" vertical="center"/>
      <protection/>
    </xf>
    <xf numFmtId="164" fontId="15" fillId="0" borderId="0" xfId="21" applyFont="1" applyBorder="1" applyAlignment="1">
      <alignment horizontal="center" vertical="center"/>
      <protection/>
    </xf>
    <xf numFmtId="169" fontId="15" fillId="0" borderId="0" xfId="21" applyNumberFormat="1" applyFont="1" applyBorder="1" applyAlignment="1">
      <alignment vertical="center"/>
      <protection/>
    </xf>
    <xf numFmtId="169" fontId="15" fillId="0" borderId="14" xfId="21" applyNumberFormat="1" applyFont="1" applyBorder="1" applyAlignment="1">
      <alignment vertical="center"/>
      <protection/>
    </xf>
    <xf numFmtId="164" fontId="14" fillId="0" borderId="0" xfId="21" applyFont="1" applyAlignment="1">
      <alignment horizontal="left" vertical="center"/>
      <protection/>
    </xf>
    <xf numFmtId="166" fontId="1" fillId="0" borderId="0" xfId="21" applyNumberFormat="1" applyFont="1" applyAlignment="1">
      <alignment vertical="center"/>
      <protection/>
    </xf>
    <xf numFmtId="171" fontId="1" fillId="0" borderId="0" xfId="21" applyNumberFormat="1" applyFont="1" applyAlignment="1">
      <alignment vertical="center"/>
      <protection/>
    </xf>
    <xf numFmtId="164" fontId="31" fillId="0" borderId="0" xfId="21" applyFont="1" applyAlignment="1">
      <alignment vertical="center"/>
      <protection/>
    </xf>
    <xf numFmtId="164" fontId="31" fillId="0" borderId="3" xfId="21" applyFont="1" applyBorder="1" applyAlignment="1">
      <alignment vertical="center"/>
      <protection/>
    </xf>
    <xf numFmtId="164" fontId="32" fillId="0" borderId="0" xfId="21" applyFont="1" applyAlignment="1">
      <alignment horizontal="left" vertical="center"/>
      <protection/>
    </xf>
    <xf numFmtId="164" fontId="31" fillId="0" borderId="0" xfId="21" applyFont="1" applyAlignment="1">
      <alignment horizontal="left" vertical="center"/>
      <protection/>
    </xf>
    <xf numFmtId="164" fontId="31" fillId="0" borderId="0" xfId="21" applyFont="1" applyAlignment="1">
      <alignment horizontal="left" vertical="center" wrapText="1"/>
      <protection/>
    </xf>
    <xf numFmtId="171" fontId="31" fillId="0" borderId="0" xfId="21" applyNumberFormat="1" applyFont="1" applyAlignment="1">
      <alignment vertical="center"/>
      <protection/>
    </xf>
    <xf numFmtId="164" fontId="31" fillId="0" borderId="18" xfId="21" applyFont="1" applyBorder="1" applyAlignment="1">
      <alignment vertical="center"/>
      <protection/>
    </xf>
    <xf numFmtId="164" fontId="31" fillId="0" borderId="0" xfId="21" applyFont="1" applyBorder="1" applyAlignment="1">
      <alignment vertical="center"/>
      <protection/>
    </xf>
    <xf numFmtId="164" fontId="31" fillId="0" borderId="14" xfId="21" applyFont="1" applyBorder="1" applyAlignment="1">
      <alignment vertical="center"/>
      <protection/>
    </xf>
    <xf numFmtId="164" fontId="33" fillId="0" borderId="0" xfId="21" applyFont="1" applyAlignment="1">
      <alignment horizontal="left" vertical="center"/>
      <protection/>
    </xf>
    <xf numFmtId="164" fontId="33" fillId="0" borderId="0" xfId="21" applyFont="1" applyAlignment="1">
      <alignment horizontal="left" vertical="center" wrapText="1"/>
      <protection/>
    </xf>
    <xf numFmtId="164" fontId="33" fillId="0" borderId="0" xfId="21" applyFont="1" applyAlignment="1">
      <alignment vertical="center"/>
      <protection/>
    </xf>
    <xf numFmtId="171" fontId="33" fillId="0" borderId="0" xfId="21" applyNumberFormat="1" applyFont="1" applyAlignment="1">
      <alignment vertical="center"/>
      <protection/>
    </xf>
    <xf numFmtId="164" fontId="33" fillId="0" borderId="3" xfId="21" applyFont="1" applyBorder="1" applyAlignment="1">
      <alignment vertical="center"/>
      <protection/>
    </xf>
    <xf numFmtId="164" fontId="33" fillId="0" borderId="18" xfId="21" applyFont="1" applyBorder="1" applyAlignment="1">
      <alignment vertical="center"/>
      <protection/>
    </xf>
    <xf numFmtId="164" fontId="33" fillId="0" borderId="0" xfId="21" applyFont="1" applyBorder="1" applyAlignment="1">
      <alignment vertical="center"/>
      <protection/>
    </xf>
    <xf numFmtId="164" fontId="33" fillId="0" borderId="14" xfId="21" applyFont="1" applyBorder="1" applyAlignment="1">
      <alignment vertical="center"/>
      <protection/>
    </xf>
    <xf numFmtId="164" fontId="34" fillId="0" borderId="22" xfId="21" applyFont="1" applyBorder="1" applyAlignment="1" applyProtection="1">
      <alignment horizontal="center" vertical="center"/>
      <protection locked="0"/>
    </xf>
    <xf numFmtId="164" fontId="34" fillId="0" borderId="22" xfId="22" applyFont="1" applyBorder="1" applyAlignment="1" applyProtection="1">
      <alignment horizontal="center" vertical="center"/>
      <protection locked="0"/>
    </xf>
    <xf numFmtId="165" fontId="34" fillId="0" borderId="22" xfId="22" applyNumberFormat="1" applyFont="1" applyBorder="1" applyAlignment="1" applyProtection="1">
      <alignment horizontal="left" vertical="center" wrapText="1"/>
      <protection locked="0"/>
    </xf>
    <xf numFmtId="164" fontId="34" fillId="0" borderId="22" xfId="22" applyFont="1" applyBorder="1" applyAlignment="1" applyProtection="1">
      <alignment horizontal="left" vertical="center" wrapText="1"/>
      <protection locked="0"/>
    </xf>
    <xf numFmtId="164" fontId="34" fillId="0" borderId="22" xfId="22" applyFont="1" applyBorder="1" applyAlignment="1" applyProtection="1">
      <alignment horizontal="center" vertical="center" wrapText="1"/>
      <protection locked="0"/>
    </xf>
    <xf numFmtId="171" fontId="34" fillId="0" borderId="22" xfId="22" applyNumberFormat="1" applyFont="1" applyBorder="1" applyAlignment="1" applyProtection="1">
      <alignment vertical="center"/>
      <protection locked="0"/>
    </xf>
    <xf numFmtId="164" fontId="31" fillId="0" borderId="22" xfId="21" applyFont="1" applyBorder="1" applyAlignment="1" applyProtection="1">
      <alignment horizontal="left" vertical="center" wrapText="1"/>
      <protection locked="0"/>
    </xf>
    <xf numFmtId="164" fontId="14" fillId="0" borderId="22" xfId="22" applyFont="1" applyBorder="1" applyAlignment="1" applyProtection="1">
      <alignment horizontal="center" vertical="center"/>
      <protection locked="0"/>
    </xf>
    <xf numFmtId="165" fontId="14" fillId="0" borderId="22" xfId="22" applyNumberFormat="1" applyFont="1" applyBorder="1" applyAlignment="1" applyProtection="1">
      <alignment horizontal="left" vertical="center" wrapText="1"/>
      <protection locked="0"/>
    </xf>
    <xf numFmtId="164" fontId="14" fillId="0" borderId="22" xfId="22" applyFont="1" applyBorder="1" applyAlignment="1" applyProtection="1">
      <alignment horizontal="left" vertical="center" wrapText="1"/>
      <protection locked="0"/>
    </xf>
    <xf numFmtId="164" fontId="14" fillId="0" borderId="22" xfId="22" applyFont="1" applyBorder="1" applyAlignment="1" applyProtection="1">
      <alignment horizontal="center" vertical="center" wrapText="1"/>
      <protection locked="0"/>
    </xf>
    <xf numFmtId="171" fontId="14" fillId="0" borderId="22" xfId="22" applyNumberFormat="1" applyFont="1" applyBorder="1" applyAlignment="1" applyProtection="1">
      <alignment vertical="center"/>
      <protection locked="0"/>
    </xf>
    <xf numFmtId="165" fontId="34" fillId="0" borderId="22" xfId="21" applyNumberFormat="1" applyFont="1" applyBorder="1" applyAlignment="1" applyProtection="1">
      <alignment horizontal="left" vertical="center" wrapText="1"/>
      <protection locked="0"/>
    </xf>
    <xf numFmtId="164" fontId="34" fillId="0" borderId="22" xfId="21" applyFont="1" applyBorder="1" applyAlignment="1" applyProtection="1">
      <alignment horizontal="left" vertical="center" wrapText="1"/>
      <protection locked="0"/>
    </xf>
    <xf numFmtId="164" fontId="34" fillId="0" borderId="22" xfId="21" applyFont="1" applyBorder="1" applyAlignment="1" applyProtection="1">
      <alignment horizontal="center" vertical="center" wrapText="1"/>
      <protection locked="0"/>
    </xf>
    <xf numFmtId="171" fontId="34" fillId="0" borderId="22" xfId="21" applyNumberFormat="1" applyFont="1" applyBorder="1" applyAlignment="1" applyProtection="1">
      <alignment vertical="center"/>
      <protection locked="0"/>
    </xf>
    <xf numFmtId="164" fontId="35" fillId="0" borderId="3" xfId="21" applyFont="1" applyBorder="1" applyAlignment="1">
      <alignment vertical="center"/>
      <protection/>
    </xf>
    <xf numFmtId="164" fontId="35" fillId="0" borderId="3" xfId="21" applyNumberFormat="1" applyFont="1" applyBorder="1" applyAlignment="1">
      <alignment vertical="center"/>
      <protection/>
    </xf>
    <xf numFmtId="164" fontId="34" fillId="0" borderId="18" xfId="21" applyFont="1" applyBorder="1" applyAlignment="1">
      <alignment horizontal="left" vertical="center"/>
      <protection/>
    </xf>
    <xf numFmtId="164" fontId="34" fillId="0" borderId="0" xfId="21" applyFont="1" applyBorder="1" applyAlignment="1">
      <alignment horizontal="center" vertical="center"/>
      <protection/>
    </xf>
    <xf numFmtId="164" fontId="15" fillId="0" borderId="19" xfId="21" applyFont="1" applyBorder="1" applyAlignment="1">
      <alignment horizontal="left" vertical="center"/>
      <protection/>
    </xf>
    <xf numFmtId="164" fontId="15" fillId="0" borderId="20" xfId="21" applyFont="1" applyBorder="1" applyAlignment="1">
      <alignment horizontal="center" vertical="center"/>
      <protection/>
    </xf>
    <xf numFmtId="169" fontId="15" fillId="0" borderId="20" xfId="21" applyNumberFormat="1" applyFont="1" applyBorder="1" applyAlignment="1">
      <alignment vertical="center"/>
      <protection/>
    </xf>
    <xf numFmtId="169" fontId="15" fillId="0" borderId="21" xfId="21" applyNumberFormat="1" applyFont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 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87"/>
  <sheetViews>
    <sheetView tabSelected="1" zoomScale="90" zoomScaleNormal="90" workbookViewId="0" topLeftCell="A1">
      <selection activeCell="Z40" sqref="Z40"/>
    </sheetView>
  </sheetViews>
  <sheetFormatPr defaultColWidth="5.7109375" defaultRowHeight="12.75"/>
  <cols>
    <col min="1" max="1" width="6.57421875" style="1" customWidth="1"/>
    <col min="2" max="2" width="1.28515625" style="1" customWidth="1"/>
    <col min="3" max="3" width="3.28125" style="1" customWidth="1"/>
    <col min="4" max="4" width="3.140625" style="1" customWidth="1"/>
    <col min="5" max="11" width="2.140625" style="1" customWidth="1"/>
    <col min="12" max="12" width="4.28125" style="1" customWidth="1"/>
    <col min="13" max="33" width="2.140625" style="1" customWidth="1"/>
    <col min="34" max="34" width="2.57421875" style="1" customWidth="1"/>
    <col min="35" max="35" width="25.28125" style="1" customWidth="1"/>
    <col min="36" max="37" width="2.00390625" style="1" customWidth="1"/>
    <col min="38" max="38" width="6.57421875" style="1" customWidth="1"/>
    <col min="39" max="39" width="2.574218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7.00390625" style="1" hidden="1" customWidth="1"/>
    <col min="44" max="44" width="11.00390625" style="1" customWidth="1"/>
    <col min="45" max="91" width="7.00390625" style="1" hidden="1" customWidth="1"/>
    <col min="92" max="93" width="6.8515625" style="1" customWidth="1"/>
    <col min="94" max="104" width="7.00390625" style="1" hidden="1" customWidth="1"/>
    <col min="105" max="16384" width="6.8515625" style="1" customWidth="1"/>
  </cols>
  <sheetData>
    <row r="1" spans="1:74" ht="12.75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 hidden="1">
      <c r="AR2" s="3" t="s">
        <v>4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6</v>
      </c>
    </row>
    <row r="4" spans="2:71" ht="24.75" customHeight="1">
      <c r="B4" s="7"/>
      <c r="D4" s="8" t="s">
        <v>7</v>
      </c>
      <c r="AR4" s="7"/>
      <c r="AS4" s="9" t="s">
        <v>8</v>
      </c>
      <c r="BS4" s="4" t="s">
        <v>5</v>
      </c>
    </row>
    <row r="5" spans="2:71" ht="12" customHeight="1">
      <c r="B5" s="7"/>
      <c r="D5" s="10" t="s">
        <v>9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7"/>
      <c r="BS5" s="4" t="s">
        <v>5</v>
      </c>
    </row>
    <row r="6" spans="2:71" ht="36.75" customHeight="1">
      <c r="B6" s="7"/>
      <c r="D6" s="12" t="s">
        <v>10</v>
      </c>
      <c r="K6" s="13">
        <f>'Výkaz Výmer'!E8</f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R6" s="7" t="s">
        <v>11</v>
      </c>
      <c r="BS6" s="4" t="s">
        <v>5</v>
      </c>
    </row>
    <row r="7" spans="2:71" ht="12" customHeight="1">
      <c r="B7" s="7"/>
      <c r="D7" s="14" t="s">
        <v>12</v>
      </c>
      <c r="K7" s="15"/>
      <c r="AK7" s="14" t="s">
        <v>13</v>
      </c>
      <c r="AN7" s="15"/>
      <c r="AR7" s="7"/>
      <c r="BS7" s="4" t="s">
        <v>5</v>
      </c>
    </row>
    <row r="8" spans="2:71" ht="12" customHeight="1">
      <c r="B8" s="7"/>
      <c r="D8" s="14" t="s">
        <v>14</v>
      </c>
      <c r="K8" s="15">
        <f>'Výkaz Výmer'!F11</f>
        <v>0</v>
      </c>
      <c r="AK8" s="14" t="s">
        <v>15</v>
      </c>
      <c r="AN8" s="16" t="s">
        <v>16</v>
      </c>
      <c r="AR8" s="7"/>
      <c r="BS8" s="4" t="s">
        <v>5</v>
      </c>
    </row>
    <row r="9" spans="2:71" ht="14.25" customHeight="1">
      <c r="B9" s="7"/>
      <c r="AR9" s="7"/>
      <c r="BS9" s="4" t="s">
        <v>5</v>
      </c>
    </row>
    <row r="10" spans="2:71" ht="12" customHeight="1">
      <c r="B10" s="7"/>
      <c r="D10" s="14" t="s">
        <v>17</v>
      </c>
      <c r="AK10" s="14" t="s">
        <v>18</v>
      </c>
      <c r="AN10" s="15"/>
      <c r="AR10" s="7"/>
      <c r="BS10" s="4" t="s">
        <v>5</v>
      </c>
    </row>
    <row r="11" spans="2:71" ht="18" customHeight="1">
      <c r="B11" s="7"/>
      <c r="E11" s="15">
        <f>'Výkaz Výmer'!E14</f>
        <v>0</v>
      </c>
      <c r="AK11" s="14" t="s">
        <v>19</v>
      </c>
      <c r="AN11" s="15"/>
      <c r="AR11" s="7"/>
      <c r="BS11" s="4" t="s">
        <v>5</v>
      </c>
    </row>
    <row r="12" spans="2:71" ht="6.75" customHeight="1">
      <c r="B12" s="7"/>
      <c r="AR12" s="7"/>
      <c r="BS12" s="4" t="s">
        <v>5</v>
      </c>
    </row>
    <row r="13" spans="2:71" ht="12" customHeight="1">
      <c r="B13" s="7"/>
      <c r="D13" s="14" t="s">
        <v>20</v>
      </c>
      <c r="J13" s="17"/>
      <c r="AK13" s="14" t="s">
        <v>18</v>
      </c>
      <c r="AN13" s="18"/>
      <c r="AR13" s="7"/>
      <c r="BS13" s="4" t="s">
        <v>5</v>
      </c>
    </row>
    <row r="14" spans="2:71" ht="12.75">
      <c r="B14" s="7"/>
      <c r="E14" s="15" t="s">
        <v>21</v>
      </c>
      <c r="J14" s="19"/>
      <c r="AK14" s="14" t="s">
        <v>19</v>
      </c>
      <c r="AN14" s="18"/>
      <c r="AR14" s="7"/>
      <c r="BS14" s="4" t="s">
        <v>5</v>
      </c>
    </row>
    <row r="15" spans="2:71" ht="6.75" customHeight="1">
      <c r="B15" s="7"/>
      <c r="AR15" s="7"/>
      <c r="BS15" s="4" t="s">
        <v>2</v>
      </c>
    </row>
    <row r="16" spans="2:71" ht="12" customHeight="1">
      <c r="B16" s="7"/>
      <c r="D16" s="14" t="s">
        <v>22</v>
      </c>
      <c r="AK16" s="14" t="s">
        <v>18</v>
      </c>
      <c r="AN16" s="15"/>
      <c r="AR16" s="7"/>
      <c r="BS16" s="4" t="s">
        <v>2</v>
      </c>
    </row>
    <row r="17" spans="2:71" ht="18" customHeight="1">
      <c r="B17" s="7"/>
      <c r="E17" s="15" t="s">
        <v>21</v>
      </c>
      <c r="AK17" s="14" t="s">
        <v>19</v>
      </c>
      <c r="AN17" s="15"/>
      <c r="AR17" s="7"/>
      <c r="BS17" s="4" t="s">
        <v>23</v>
      </c>
    </row>
    <row r="18" spans="2:71" ht="6.75" customHeight="1">
      <c r="B18" s="7"/>
      <c r="AR18" s="7"/>
      <c r="BS18" s="4" t="s">
        <v>24</v>
      </c>
    </row>
    <row r="19" spans="2:71" ht="12" customHeight="1">
      <c r="B19" s="7"/>
      <c r="D19" s="14" t="s">
        <v>25</v>
      </c>
      <c r="AK19" s="14" t="s">
        <v>18</v>
      </c>
      <c r="AN19" s="15"/>
      <c r="AR19" s="7"/>
      <c r="BS19" s="4" t="s">
        <v>24</v>
      </c>
    </row>
    <row r="20" spans="2:71" ht="18" customHeight="1">
      <c r="B20" s="7"/>
      <c r="E20" s="15" t="s">
        <v>21</v>
      </c>
      <c r="AK20" s="14" t="s">
        <v>19</v>
      </c>
      <c r="AN20" s="15"/>
      <c r="AR20" s="7"/>
      <c r="BS20" s="4" t="s">
        <v>23</v>
      </c>
    </row>
    <row r="21" spans="2:44" ht="6.75" customHeight="1">
      <c r="B21" s="7"/>
      <c r="AR21" s="7"/>
    </row>
    <row r="22" spans="2:44" ht="12" customHeight="1">
      <c r="B22" s="7"/>
      <c r="D22" s="14" t="s">
        <v>26</v>
      </c>
      <c r="AR22" s="7"/>
    </row>
    <row r="23" spans="2:44" ht="16.5" customHeight="1">
      <c r="B23" s="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R23" s="7"/>
    </row>
    <row r="24" spans="2:44" ht="6.75" customHeight="1">
      <c r="B24" s="7"/>
      <c r="AR24" s="7"/>
    </row>
    <row r="25" spans="2:44" ht="6.75" customHeight="1">
      <c r="B25" s="7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7"/>
    </row>
    <row r="26" spans="2:44" s="22" customFormat="1" ht="25.5" customHeight="1">
      <c r="B26" s="23"/>
      <c r="D26" s="24" t="s">
        <v>27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>
        <f>ROUND('Výkaz Výmer'!J99,2)</f>
        <v>0</v>
      </c>
      <c r="AL26" s="26"/>
      <c r="AM26" s="26"/>
      <c r="AN26" s="26"/>
      <c r="AO26" s="26"/>
      <c r="AR26" s="23"/>
    </row>
    <row r="27" spans="2:44" s="22" customFormat="1" ht="6.75" customHeight="1">
      <c r="B27" s="23"/>
      <c r="AR27" s="23"/>
    </row>
    <row r="28" spans="2:44" s="22" customFormat="1" ht="12.75">
      <c r="B28" s="23"/>
      <c r="L28" s="27" t="s">
        <v>28</v>
      </c>
      <c r="M28" s="27"/>
      <c r="N28" s="27"/>
      <c r="O28" s="27"/>
      <c r="P28" s="27"/>
      <c r="W28" s="27" t="s">
        <v>29</v>
      </c>
      <c r="X28" s="27"/>
      <c r="Y28" s="27"/>
      <c r="Z28" s="27"/>
      <c r="AA28" s="27"/>
      <c r="AB28" s="27"/>
      <c r="AC28" s="27"/>
      <c r="AD28" s="27"/>
      <c r="AE28" s="27"/>
      <c r="AK28" s="27" t="s">
        <v>30</v>
      </c>
      <c r="AL28" s="27"/>
      <c r="AM28" s="27"/>
      <c r="AN28" s="27"/>
      <c r="AO28" s="27"/>
      <c r="AR28" s="23"/>
    </row>
    <row r="29" spans="2:44" s="28" customFormat="1" ht="14.25" customHeight="1">
      <c r="B29" s="29"/>
      <c r="D29" s="14" t="s">
        <v>31</v>
      </c>
      <c r="F29" s="14" t="s">
        <v>32</v>
      </c>
      <c r="L29" s="30">
        <v>0.2</v>
      </c>
      <c r="M29" s="30"/>
      <c r="N29" s="30"/>
      <c r="O29" s="30"/>
      <c r="P29" s="30"/>
      <c r="W29" s="31">
        <v>0</v>
      </c>
      <c r="X29" s="31"/>
      <c r="Y29" s="31"/>
      <c r="Z29" s="31"/>
      <c r="AA29" s="31"/>
      <c r="AB29" s="31"/>
      <c r="AC29" s="31"/>
      <c r="AD29" s="31"/>
      <c r="AE29" s="31"/>
      <c r="AK29" s="31">
        <v>0</v>
      </c>
      <c r="AL29" s="31"/>
      <c r="AM29" s="31"/>
      <c r="AN29" s="31"/>
      <c r="AO29" s="31"/>
      <c r="AR29" s="29"/>
    </row>
    <row r="30" spans="2:44" s="28" customFormat="1" ht="14.25" customHeight="1">
      <c r="B30" s="29"/>
      <c r="F30" s="14" t="s">
        <v>33</v>
      </c>
      <c r="L30" s="30">
        <v>0.2</v>
      </c>
      <c r="M30" s="30"/>
      <c r="N30" s="30"/>
      <c r="O30" s="30"/>
      <c r="P30" s="30"/>
      <c r="W30" s="31">
        <f>ROUND('Výkaz Výmer'!J124,2)</f>
        <v>0</v>
      </c>
      <c r="X30" s="31"/>
      <c r="Y30" s="31"/>
      <c r="Z30" s="31"/>
      <c r="AA30" s="31"/>
      <c r="AB30" s="31"/>
      <c r="AC30" s="31"/>
      <c r="AD30" s="31"/>
      <c r="AE30" s="31"/>
      <c r="AK30" s="31">
        <f>ROUND(W30*0.2,2)</f>
        <v>0</v>
      </c>
      <c r="AL30" s="31"/>
      <c r="AM30" s="31"/>
      <c r="AN30" s="31"/>
      <c r="AO30" s="31"/>
      <c r="AR30" s="29"/>
    </row>
    <row r="31" spans="2:44" s="28" customFormat="1" ht="14.25" customHeight="1" hidden="1">
      <c r="B31" s="29"/>
      <c r="F31" s="14" t="s">
        <v>34</v>
      </c>
      <c r="L31" s="30">
        <v>0.2</v>
      </c>
      <c r="M31" s="30"/>
      <c r="N31" s="30"/>
      <c r="O31" s="30"/>
      <c r="P31" s="30"/>
      <c r="W31" s="31" t="e">
        <f>ROUND(BB84,2)</f>
        <v>#REF!</v>
      </c>
      <c r="X31" s="31"/>
      <c r="Y31" s="31"/>
      <c r="Z31" s="31"/>
      <c r="AA31" s="31"/>
      <c r="AB31" s="31"/>
      <c r="AC31" s="31"/>
      <c r="AD31" s="31"/>
      <c r="AE31" s="31"/>
      <c r="AK31" s="31">
        <v>0</v>
      </c>
      <c r="AL31" s="31"/>
      <c r="AM31" s="31"/>
      <c r="AN31" s="31"/>
      <c r="AO31" s="31"/>
      <c r="AR31" s="29"/>
    </row>
    <row r="32" spans="2:44" s="28" customFormat="1" ht="14.25" customHeight="1" hidden="1">
      <c r="B32" s="29"/>
      <c r="F32" s="14" t="s">
        <v>35</v>
      </c>
      <c r="L32" s="30">
        <v>0.2</v>
      </c>
      <c r="M32" s="30"/>
      <c r="N32" s="30"/>
      <c r="O32" s="30"/>
      <c r="P32" s="30"/>
      <c r="W32" s="31" t="e">
        <f>ROUND(BC84,2)</f>
        <v>#REF!</v>
      </c>
      <c r="X32" s="31"/>
      <c r="Y32" s="31"/>
      <c r="Z32" s="31"/>
      <c r="AA32" s="31"/>
      <c r="AB32" s="31"/>
      <c r="AC32" s="31"/>
      <c r="AD32" s="31"/>
      <c r="AE32" s="31"/>
      <c r="AK32" s="31">
        <v>0</v>
      </c>
      <c r="AL32" s="31"/>
      <c r="AM32" s="31"/>
      <c r="AN32" s="31"/>
      <c r="AO32" s="31"/>
      <c r="AR32" s="29"/>
    </row>
    <row r="33" spans="2:44" s="28" customFormat="1" ht="14.25" customHeight="1" hidden="1">
      <c r="B33" s="29"/>
      <c r="F33" s="14" t="s">
        <v>36</v>
      </c>
      <c r="L33" s="30">
        <v>0</v>
      </c>
      <c r="M33" s="30"/>
      <c r="N33" s="30"/>
      <c r="O33" s="30"/>
      <c r="P33" s="30"/>
      <c r="W33" s="31" t="e">
        <f>ROUND(BD84,2)</f>
        <v>#REF!</v>
      </c>
      <c r="X33" s="31"/>
      <c r="Y33" s="31"/>
      <c r="Z33" s="31"/>
      <c r="AA33" s="31"/>
      <c r="AB33" s="31"/>
      <c r="AC33" s="31"/>
      <c r="AD33" s="31"/>
      <c r="AE33" s="31"/>
      <c r="AK33" s="31">
        <v>0</v>
      </c>
      <c r="AL33" s="31"/>
      <c r="AM33" s="31"/>
      <c r="AN33" s="31"/>
      <c r="AO33" s="31"/>
      <c r="AR33" s="29"/>
    </row>
    <row r="34" spans="2:44" s="22" customFormat="1" ht="6.75" customHeight="1">
      <c r="B34" s="23"/>
      <c r="AR34" s="23"/>
    </row>
    <row r="35" spans="2:44" s="22" customFormat="1" ht="25.5" customHeight="1">
      <c r="B35" s="23"/>
      <c r="C35" s="32"/>
      <c r="D35" s="33" t="s">
        <v>37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38</v>
      </c>
      <c r="U35" s="34"/>
      <c r="V35" s="34"/>
      <c r="W35" s="34"/>
      <c r="X35" s="36" t="s">
        <v>39</v>
      </c>
      <c r="Y35" s="36"/>
      <c r="Z35" s="36"/>
      <c r="AA35" s="36"/>
      <c r="AB35" s="36"/>
      <c r="AC35" s="34"/>
      <c r="AD35" s="34"/>
      <c r="AE35" s="34"/>
      <c r="AF35" s="34"/>
      <c r="AG35" s="34"/>
      <c r="AH35" s="34"/>
      <c r="AI35" s="34"/>
      <c r="AJ35" s="34"/>
      <c r="AK35" s="37">
        <f>SUM(W30*1.2)</f>
        <v>0</v>
      </c>
      <c r="AL35" s="37"/>
      <c r="AM35" s="37"/>
      <c r="AN35" s="37"/>
      <c r="AO35" s="37"/>
      <c r="AP35" s="32"/>
      <c r="AQ35" s="32"/>
      <c r="AR35" s="23"/>
    </row>
    <row r="36" spans="2:44" s="22" customFormat="1" ht="6.75" customHeight="1">
      <c r="B36" s="23"/>
      <c r="AR36" s="23"/>
    </row>
    <row r="37" spans="2:44" s="22" customFormat="1" ht="14.25" customHeight="1">
      <c r="B37" s="23"/>
      <c r="AR37" s="23"/>
    </row>
    <row r="38" spans="2:44" ht="14.25" customHeight="1">
      <c r="B38" s="7"/>
      <c r="AR38" s="7"/>
    </row>
    <row r="39" spans="2:44" ht="14.25" customHeight="1">
      <c r="B39" s="7"/>
      <c r="AR39" s="7"/>
    </row>
    <row r="40" spans="2:44" ht="14.25" customHeight="1">
      <c r="B40" s="7"/>
      <c r="AR40" s="7"/>
    </row>
    <row r="41" spans="2:44" ht="14.25" customHeight="1">
      <c r="B41" s="7"/>
      <c r="AR41" s="7"/>
    </row>
    <row r="42" spans="2:44" ht="14.25" customHeight="1">
      <c r="B42" s="7"/>
      <c r="AR42" s="7"/>
    </row>
    <row r="43" spans="2:44" ht="14.25" customHeight="1">
      <c r="B43" s="7"/>
      <c r="AR43" s="7"/>
    </row>
    <row r="44" spans="2:44" ht="14.25" customHeight="1">
      <c r="B44" s="7"/>
      <c r="AR44" s="7"/>
    </row>
    <row r="45" spans="2:44" s="22" customFormat="1" ht="14.25" customHeight="1">
      <c r="B45" s="23"/>
      <c r="D45" s="38" t="s">
        <v>40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8" t="s">
        <v>41</v>
      </c>
      <c r="AI45" s="39"/>
      <c r="AJ45" s="39"/>
      <c r="AK45" s="39"/>
      <c r="AL45" s="39"/>
      <c r="AM45" s="39"/>
      <c r="AN45" s="39"/>
      <c r="AO45" s="39"/>
      <c r="AR45" s="23"/>
    </row>
    <row r="46" spans="2:44" ht="12.75">
      <c r="B46" s="7"/>
      <c r="AR46" s="7"/>
    </row>
    <row r="47" spans="2:44" ht="12.75">
      <c r="B47" s="7"/>
      <c r="AR47" s="7"/>
    </row>
    <row r="48" spans="2:44" ht="12.75">
      <c r="B48" s="7"/>
      <c r="AR48" s="7"/>
    </row>
    <row r="49" spans="2:44" ht="12.75">
      <c r="B49" s="7"/>
      <c r="AR49" s="7"/>
    </row>
    <row r="50" spans="2:44" ht="12.75">
      <c r="B50" s="7"/>
      <c r="AR50" s="7"/>
    </row>
    <row r="51" spans="2:44" ht="12.75">
      <c r="B51" s="7"/>
      <c r="AR51" s="7"/>
    </row>
    <row r="52" spans="2:44" ht="12.75">
      <c r="B52" s="7"/>
      <c r="AR52" s="7"/>
    </row>
    <row r="53" spans="2:44" s="22" customFormat="1" ht="12.75">
      <c r="B53" s="23"/>
      <c r="D53" s="40" t="s">
        <v>42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40" t="s">
        <v>43</v>
      </c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40" t="s">
        <v>42</v>
      </c>
      <c r="AI53" s="25"/>
      <c r="AJ53" s="25"/>
      <c r="AK53" s="25"/>
      <c r="AL53" s="25"/>
      <c r="AM53" s="40" t="s">
        <v>43</v>
      </c>
      <c r="AN53" s="25"/>
      <c r="AO53" s="25"/>
      <c r="AR53" s="23"/>
    </row>
    <row r="54" spans="2:44" ht="12.75">
      <c r="B54" s="7"/>
      <c r="AR54" s="7"/>
    </row>
    <row r="55" spans="2:44" ht="12.75">
      <c r="B55" s="7"/>
      <c r="AR55" s="7"/>
    </row>
    <row r="56" spans="2:44" ht="12.75">
      <c r="B56" s="7"/>
      <c r="AR56" s="7"/>
    </row>
    <row r="57" spans="2:44" s="22" customFormat="1" ht="12.75">
      <c r="B57" s="23"/>
      <c r="D57" s="38" t="s">
        <v>44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8" t="s">
        <v>45</v>
      </c>
      <c r="AI57" s="39"/>
      <c r="AJ57" s="39"/>
      <c r="AK57" s="39"/>
      <c r="AL57" s="39"/>
      <c r="AM57" s="39"/>
      <c r="AN57" s="39"/>
      <c r="AO57" s="39"/>
      <c r="AR57" s="23"/>
    </row>
    <row r="58" spans="2:44" ht="12.75">
      <c r="B58" s="7"/>
      <c r="AR58" s="7"/>
    </row>
    <row r="59" spans="2:44" ht="12.75">
      <c r="B59" s="7"/>
      <c r="AR59" s="7"/>
    </row>
    <row r="60" spans="2:44" ht="12.75">
      <c r="B60" s="7"/>
      <c r="AR60" s="7"/>
    </row>
    <row r="61" spans="2:44" ht="12.75">
      <c r="B61" s="7"/>
      <c r="AR61" s="7"/>
    </row>
    <row r="62" spans="2:44" ht="12.75">
      <c r="B62" s="7"/>
      <c r="AR62" s="7"/>
    </row>
    <row r="63" spans="2:44" ht="12.75">
      <c r="B63" s="7"/>
      <c r="AR63" s="7"/>
    </row>
    <row r="64" spans="2:44" ht="12.75">
      <c r="B64" s="7"/>
      <c r="AR64" s="7"/>
    </row>
    <row r="65" spans="2:44" s="22" customFormat="1" ht="12.75">
      <c r="B65" s="23"/>
      <c r="D65" s="40" t="s">
        <v>42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40" t="s">
        <v>43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40" t="s">
        <v>42</v>
      </c>
      <c r="AI65" s="25"/>
      <c r="AJ65" s="25"/>
      <c r="AK65" s="25"/>
      <c r="AL65" s="25"/>
      <c r="AM65" s="40" t="s">
        <v>43</v>
      </c>
      <c r="AN65" s="25"/>
      <c r="AO65" s="25"/>
      <c r="AR65" s="23"/>
    </row>
    <row r="66" spans="2:44" s="22" customFormat="1" ht="12.75">
      <c r="B66" s="23"/>
      <c r="AR66" s="23"/>
    </row>
    <row r="67" spans="2:44" s="22" customFormat="1" ht="6.7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23"/>
    </row>
    <row r="71" spans="2:44" s="22" customFormat="1" ht="6.7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23"/>
    </row>
    <row r="72" spans="2:44" s="22" customFormat="1" ht="24.75" customHeight="1">
      <c r="B72" s="23"/>
      <c r="C72" s="8" t="s">
        <v>46</v>
      </c>
      <c r="AR72" s="23"/>
    </row>
    <row r="73" spans="2:44" s="22" customFormat="1" ht="6.75" customHeight="1">
      <c r="B73" s="23"/>
      <c r="AR73" s="23"/>
    </row>
    <row r="74" spans="2:44" s="45" customFormat="1" ht="12" customHeight="1">
      <c r="B74" s="46"/>
      <c r="C74" s="14" t="s">
        <v>9</v>
      </c>
      <c r="L74" s="45">
        <f aca="true" t="shared" si="0" ref="L74:L75">K5</f>
        <v>0</v>
      </c>
      <c r="AR74" s="46"/>
    </row>
    <row r="75" spans="2:44" s="47" customFormat="1" ht="36.75" customHeight="1">
      <c r="B75" s="48"/>
      <c r="C75" s="49" t="s">
        <v>10</v>
      </c>
      <c r="L75" s="50">
        <f t="shared" si="0"/>
        <v>0</v>
      </c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R75" s="48"/>
    </row>
    <row r="76" spans="2:44" s="22" customFormat="1" ht="6.75" customHeight="1">
      <c r="B76" s="23"/>
      <c r="AR76" s="23"/>
    </row>
    <row r="77" spans="2:44" s="22" customFormat="1" ht="12" customHeight="1">
      <c r="B77" s="23"/>
      <c r="C77" s="14" t="s">
        <v>14</v>
      </c>
      <c r="L77" s="51">
        <f>IF(K8="","",K8)</f>
        <v>0</v>
      </c>
      <c r="AI77" s="14" t="s">
        <v>15</v>
      </c>
      <c r="AM77" s="52"/>
      <c r="AN77" s="52">
        <f>AN8</f>
        <v>0</v>
      </c>
      <c r="AR77" s="23"/>
    </row>
    <row r="78" spans="2:44" s="22" customFormat="1" ht="6.75" customHeight="1">
      <c r="B78" s="23"/>
      <c r="AR78" s="23"/>
    </row>
    <row r="79" spans="2:56" s="22" customFormat="1" ht="15" customHeight="1">
      <c r="B79" s="23"/>
      <c r="C79" s="14" t="s">
        <v>17</v>
      </c>
      <c r="L79" s="45">
        <f>IF(E11="","",E11)</f>
        <v>0</v>
      </c>
      <c r="AI79" s="14" t="s">
        <v>22</v>
      </c>
      <c r="AM79" s="53">
        <f>IF(E17="","",E17)</f>
        <v>0</v>
      </c>
      <c r="AN79" s="53"/>
      <c r="AO79" s="53"/>
      <c r="AP79" s="53"/>
      <c r="AR79" s="23"/>
      <c r="AS79" s="54" t="s">
        <v>47</v>
      </c>
      <c r="AT79" s="54"/>
      <c r="AU79" s="55"/>
      <c r="AV79" s="55"/>
      <c r="AW79" s="55"/>
      <c r="AX79" s="55"/>
      <c r="AY79" s="55"/>
      <c r="AZ79" s="55"/>
      <c r="BA79" s="55"/>
      <c r="BB79" s="55"/>
      <c r="BC79" s="55"/>
      <c r="BD79" s="56"/>
    </row>
    <row r="80" spans="2:56" s="22" customFormat="1" ht="15" customHeight="1">
      <c r="B80" s="23"/>
      <c r="C80" s="14" t="s">
        <v>20</v>
      </c>
      <c r="L80" s="45">
        <f>IF(E14="","",E14)</f>
        <v>0</v>
      </c>
      <c r="AI80" s="14" t="s">
        <v>25</v>
      </c>
      <c r="AM80" s="53">
        <f>IF(E20="","",E20)</f>
        <v>0</v>
      </c>
      <c r="AN80" s="53"/>
      <c r="AO80" s="53"/>
      <c r="AP80" s="53"/>
      <c r="AR80" s="23"/>
      <c r="AS80" s="54"/>
      <c r="AT80" s="54"/>
      <c r="AU80" s="57"/>
      <c r="AV80" s="57"/>
      <c r="AW80" s="57"/>
      <c r="AX80" s="57"/>
      <c r="AY80" s="57"/>
      <c r="AZ80" s="57"/>
      <c r="BA80" s="57"/>
      <c r="BB80" s="57"/>
      <c r="BC80" s="57"/>
      <c r="BD80" s="58"/>
    </row>
    <row r="81" spans="2:56" s="22" customFormat="1" ht="10.5" customHeight="1">
      <c r="B81" s="23"/>
      <c r="AR81" s="23"/>
      <c r="AS81" s="54"/>
      <c r="AT81" s="54"/>
      <c r="AU81" s="57"/>
      <c r="AV81" s="57"/>
      <c r="AW81" s="57"/>
      <c r="AX81" s="57"/>
      <c r="AY81" s="57"/>
      <c r="AZ81" s="57"/>
      <c r="BA81" s="57"/>
      <c r="BB81" s="57"/>
      <c r="BC81" s="57"/>
      <c r="BD81" s="58"/>
    </row>
    <row r="82" spans="2:56" s="22" customFormat="1" ht="29.25" customHeight="1">
      <c r="B82" s="23"/>
      <c r="C82" s="59" t="s">
        <v>48</v>
      </c>
      <c r="D82" s="59"/>
      <c r="E82" s="59"/>
      <c r="F82" s="59"/>
      <c r="G82" s="59"/>
      <c r="H82" s="60"/>
      <c r="I82" s="61" t="s">
        <v>49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2" t="s">
        <v>50</v>
      </c>
      <c r="AH82" s="62"/>
      <c r="AI82" s="62"/>
      <c r="AJ82" s="62"/>
      <c r="AK82" s="62"/>
      <c r="AL82" s="62"/>
      <c r="AM82" s="62"/>
      <c r="AN82" s="63" t="s">
        <v>51</v>
      </c>
      <c r="AO82" s="63"/>
      <c r="AP82" s="63"/>
      <c r="AQ82" s="64" t="s">
        <v>52</v>
      </c>
      <c r="AR82" s="23"/>
      <c r="AS82" s="65" t="s">
        <v>53</v>
      </c>
      <c r="AT82" s="66" t="s">
        <v>54</v>
      </c>
      <c r="AU82" s="66" t="s">
        <v>55</v>
      </c>
      <c r="AV82" s="66" t="s">
        <v>56</v>
      </c>
      <c r="AW82" s="66" t="s">
        <v>57</v>
      </c>
      <c r="AX82" s="66" t="s">
        <v>58</v>
      </c>
      <c r="AY82" s="66" t="s">
        <v>59</v>
      </c>
      <c r="AZ82" s="66" t="s">
        <v>60</v>
      </c>
      <c r="BA82" s="66" t="s">
        <v>61</v>
      </c>
      <c r="BB82" s="66" t="s">
        <v>62</v>
      </c>
      <c r="BC82" s="66" t="s">
        <v>63</v>
      </c>
      <c r="BD82" s="67" t="s">
        <v>64</v>
      </c>
    </row>
    <row r="83" spans="2:56" s="22" customFormat="1" ht="10.5" customHeight="1">
      <c r="B83" s="23"/>
      <c r="AR83" s="23"/>
      <c r="AS83" s="68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6"/>
    </row>
    <row r="84" spans="2:90" s="69" customFormat="1" ht="32.25" customHeight="1">
      <c r="B84" s="70"/>
      <c r="C84" s="71" t="s">
        <v>65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3">
        <f>'Výkaz Výmer'!J99</f>
        <v>0</v>
      </c>
      <c r="AH84" s="73"/>
      <c r="AI84" s="73"/>
      <c r="AJ84" s="73"/>
      <c r="AK84" s="73"/>
      <c r="AL84" s="73"/>
      <c r="AM84" s="73"/>
      <c r="AN84" s="74">
        <f aca="true" t="shared" si="1" ref="AN84:AN85">AG84*1.2</f>
        <v>0</v>
      </c>
      <c r="AO84" s="74"/>
      <c r="AP84" s="74"/>
      <c r="AQ84" s="75"/>
      <c r="AR84" s="70"/>
      <c r="AS84" s="76">
        <f>ROUND(AS85,2)</f>
        <v>0</v>
      </c>
      <c r="AT84" s="77" t="e">
        <f aca="true" t="shared" si="2" ref="AT84:AT85">ROUND(SUM(AV84:AW84),2)</f>
        <v>#REF!</v>
      </c>
      <c r="AU84" s="78" t="e">
        <f>ROUND(AU85,5)</f>
        <v>#REF!</v>
      </c>
      <c r="AV84" s="77" t="e">
        <f>ROUND(AZ84*L29,2)</f>
        <v>#REF!</v>
      </c>
      <c r="AW84" s="77" t="e">
        <f>ROUND(BA84*L30,2)</f>
        <v>#REF!</v>
      </c>
      <c r="AX84" s="77" t="e">
        <f>ROUND(BB84*L29,2)</f>
        <v>#REF!</v>
      </c>
      <c r="AY84" s="77" t="e">
        <f>ROUND(BC84*L30,2)</f>
        <v>#REF!</v>
      </c>
      <c r="AZ84" s="77" t="e">
        <f>ROUND(AZ85,2)</f>
        <v>#REF!</v>
      </c>
      <c r="BA84" s="77" t="e">
        <f>ROUND(BA85,2)</f>
        <v>#REF!</v>
      </c>
      <c r="BB84" s="77" t="e">
        <f>ROUND(BB85,2)</f>
        <v>#REF!</v>
      </c>
      <c r="BC84" s="77" t="e">
        <f>ROUND(BC85,2)</f>
        <v>#REF!</v>
      </c>
      <c r="BD84" s="79" t="e">
        <f>ROUND(BD85,2)</f>
        <v>#REF!</v>
      </c>
      <c r="BS84" s="80" t="s">
        <v>66</v>
      </c>
      <c r="BT84" s="80" t="s">
        <v>67</v>
      </c>
      <c r="BV84" s="80" t="s">
        <v>68</v>
      </c>
      <c r="BW84" s="80" t="s">
        <v>3</v>
      </c>
      <c r="BX84" s="80" t="s">
        <v>69</v>
      </c>
      <c r="CL84" s="80"/>
    </row>
    <row r="85" spans="1:90" s="92" customFormat="1" ht="16.5" customHeight="1">
      <c r="A85" s="81" t="s">
        <v>70</v>
      </c>
      <c r="B85" s="82"/>
      <c r="C85" s="83"/>
      <c r="D85" s="84" t="s">
        <v>71</v>
      </c>
      <c r="E85" s="84"/>
      <c r="F85" s="84"/>
      <c r="G85" s="84"/>
      <c r="H85" s="84"/>
      <c r="I85" s="85"/>
      <c r="J85" s="84">
        <f>L75</f>
        <v>0</v>
      </c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6">
        <f>'Výkaz Výmer'!J99</f>
        <v>0</v>
      </c>
      <c r="AH85" s="86"/>
      <c r="AI85" s="86"/>
      <c r="AJ85" s="86"/>
      <c r="AK85" s="86"/>
      <c r="AL85" s="86"/>
      <c r="AM85" s="86"/>
      <c r="AN85" s="86">
        <f t="shared" si="1"/>
        <v>0</v>
      </c>
      <c r="AO85" s="86"/>
      <c r="AP85" s="86"/>
      <c r="AQ85" s="87" t="s">
        <v>72</v>
      </c>
      <c r="AR85" s="82"/>
      <c r="AS85" s="88">
        <v>0</v>
      </c>
      <c r="AT85" s="89" t="e">
        <f t="shared" si="2"/>
        <v>#REF!</v>
      </c>
      <c r="AU85" s="90" t="e">
        <f>#REF!</f>
        <v>#REF!</v>
      </c>
      <c r="AV85" s="89" t="e">
        <f>#REF!</f>
        <v>#REF!</v>
      </c>
      <c r="AW85" s="89" t="e">
        <f>#REF!</f>
        <v>#REF!</v>
      </c>
      <c r="AX85" s="89" t="e">
        <f>#REF!</f>
        <v>#REF!</v>
      </c>
      <c r="AY85" s="89" t="e">
        <f>#REF!</f>
        <v>#REF!</v>
      </c>
      <c r="AZ85" s="89" t="e">
        <f>#REF!</f>
        <v>#REF!</v>
      </c>
      <c r="BA85" s="89" t="e">
        <f>#REF!</f>
        <v>#REF!</v>
      </c>
      <c r="BB85" s="89" t="e">
        <f>#REF!</f>
        <v>#REF!</v>
      </c>
      <c r="BC85" s="89" t="e">
        <f>#REF!</f>
        <v>#REF!</v>
      </c>
      <c r="BD85" s="91" t="e">
        <f>#REF!</f>
        <v>#REF!</v>
      </c>
      <c r="BT85" s="93" t="s">
        <v>73</v>
      </c>
      <c r="BU85" s="93" t="s">
        <v>74</v>
      </c>
      <c r="BV85" s="93" t="s">
        <v>68</v>
      </c>
      <c r="BW85" s="93" t="s">
        <v>3</v>
      </c>
      <c r="BX85" s="93" t="s">
        <v>69</v>
      </c>
      <c r="CL85" s="93"/>
    </row>
    <row r="86" spans="2:44" s="22" customFormat="1" ht="30" customHeight="1">
      <c r="B86" s="23"/>
      <c r="AR86" s="23"/>
    </row>
    <row r="87" spans="2:44" s="22" customFormat="1" ht="6.75" customHeight="1"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23"/>
    </row>
  </sheetData>
  <sheetProtection selectLockedCells="1" selectUnlockedCells="1"/>
  <mergeCells count="39">
    <mergeCell ref="AR2:BE2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75:AO75"/>
    <mergeCell ref="AM79:AP79"/>
    <mergeCell ref="AS79:AT81"/>
    <mergeCell ref="AM80:AP80"/>
    <mergeCell ref="C82:G82"/>
    <mergeCell ref="I82:AF82"/>
    <mergeCell ref="AG82:AM82"/>
    <mergeCell ref="AN82:AP82"/>
    <mergeCell ref="AG84:AM84"/>
    <mergeCell ref="AN84:AP84"/>
    <mergeCell ref="D85:H85"/>
    <mergeCell ref="J85:AF85"/>
    <mergeCell ref="AG85:AM85"/>
    <mergeCell ref="AN85:AP85"/>
  </mergeCells>
  <hyperlinks>
    <hyperlink ref="A85" location="'13356 - Multifunkčné ihri...'!C2" display="/"/>
  </hyperlinks>
  <printOptions/>
  <pageMargins left="0.39375" right="0.39375" top="0.39375" bottom="0.6763888888888889" header="0.5118055555555555" footer="0.5118055555555555"/>
  <pageSetup fitToHeight="10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5"/>
  <sheetViews>
    <sheetView zoomScale="90" zoomScaleNormal="90" workbookViewId="0" topLeftCell="A1">
      <selection activeCell="CP194" sqref="CP194"/>
    </sheetView>
  </sheetViews>
  <sheetFormatPr defaultColWidth="5.7109375" defaultRowHeight="12.75"/>
  <cols>
    <col min="1" max="1" width="5.140625" style="1" customWidth="1"/>
    <col min="2" max="2" width="1.28515625" style="1" customWidth="1"/>
    <col min="3" max="3" width="3.28125" style="1" customWidth="1"/>
    <col min="4" max="4" width="5.00390625" style="1" customWidth="1"/>
    <col min="5" max="5" width="14.57421875" style="1" customWidth="1"/>
    <col min="6" max="6" width="50.7109375" style="1" customWidth="1"/>
    <col min="7" max="7" width="5.57421875" style="1" customWidth="1"/>
    <col min="8" max="8" width="9.140625" style="1" customWidth="1"/>
    <col min="9" max="10" width="16.140625" style="1" customWidth="1"/>
    <col min="11" max="11" width="7.00390625" style="1" hidden="1" customWidth="1"/>
    <col min="12" max="12" width="0.5625" style="1" customWidth="1"/>
    <col min="13" max="22" width="7.00390625" style="1" hidden="1" customWidth="1"/>
    <col min="23" max="23" width="10.140625" style="1" customWidth="1"/>
    <col min="24" max="91" width="7.00390625" style="1" hidden="1" customWidth="1"/>
    <col min="92" max="92" width="5.8515625" style="1" customWidth="1"/>
    <col min="93" max="93" width="1.8515625" style="1" customWidth="1"/>
    <col min="94" max="16384" width="6.8515625" style="1" customWidth="1"/>
  </cols>
  <sheetData>
    <row r="1" ht="12.75">
      <c r="A1" s="94"/>
    </row>
    <row r="2" ht="12.75">
      <c r="A2" s="94"/>
    </row>
    <row r="3" spans="12:46" ht="36.75" customHeight="1" hidden="1">
      <c r="L3" s="3" t="s">
        <v>4</v>
      </c>
      <c r="M3" s="3"/>
      <c r="N3" s="3"/>
      <c r="O3" s="3"/>
      <c r="P3" s="3"/>
      <c r="Q3" s="3"/>
      <c r="R3" s="3"/>
      <c r="S3" s="3"/>
      <c r="T3" s="3"/>
      <c r="U3" s="3"/>
      <c r="V3" s="3"/>
      <c r="AT3" s="4" t="s">
        <v>3</v>
      </c>
    </row>
    <row r="4" spans="2:46" ht="6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7"/>
      <c r="AT4" s="4" t="s">
        <v>67</v>
      </c>
    </row>
    <row r="5" spans="2:46" ht="24.75" customHeight="1">
      <c r="B5" s="7"/>
      <c r="D5" s="8" t="s">
        <v>75</v>
      </c>
      <c r="L5" s="7"/>
      <c r="M5" s="95" t="s">
        <v>8</v>
      </c>
      <c r="AT5" s="4" t="s">
        <v>2</v>
      </c>
    </row>
    <row r="6" spans="2:12" ht="6.75" customHeight="1">
      <c r="B6" s="7"/>
      <c r="L6" s="7"/>
    </row>
    <row r="7" spans="2:12" s="22" customFormat="1" ht="12" customHeight="1">
      <c r="B7" s="23"/>
      <c r="D7" s="14" t="s">
        <v>10</v>
      </c>
      <c r="L7" s="23"/>
    </row>
    <row r="8" spans="2:12" s="22" customFormat="1" ht="36.75" customHeight="1">
      <c r="B8" s="23"/>
      <c r="E8" s="96" t="s">
        <v>76</v>
      </c>
      <c r="F8" s="96"/>
      <c r="G8" s="96"/>
      <c r="H8" s="96"/>
      <c r="L8" s="23"/>
    </row>
    <row r="9" spans="2:12" s="22" customFormat="1" ht="12.75">
      <c r="B9" s="23"/>
      <c r="L9" s="23"/>
    </row>
    <row r="10" spans="2:12" s="22" customFormat="1" ht="12" customHeight="1">
      <c r="B10" s="23"/>
      <c r="D10" s="14" t="s">
        <v>12</v>
      </c>
      <c r="F10" s="15"/>
      <c r="I10" s="14" t="s">
        <v>13</v>
      </c>
      <c r="J10" s="15"/>
      <c r="L10" s="23"/>
    </row>
    <row r="11" spans="2:12" s="22" customFormat="1" ht="12" customHeight="1">
      <c r="B11" s="23"/>
      <c r="D11" s="14" t="s">
        <v>14</v>
      </c>
      <c r="F11" s="15" t="s">
        <v>77</v>
      </c>
      <c r="I11" s="14" t="s">
        <v>15</v>
      </c>
      <c r="J11" s="16" t="s">
        <v>16</v>
      </c>
      <c r="L11" s="23"/>
    </row>
    <row r="12" spans="2:12" s="22" customFormat="1" ht="10.5" customHeight="1">
      <c r="B12" s="23"/>
      <c r="L12" s="23"/>
    </row>
    <row r="13" spans="2:12" s="22" customFormat="1" ht="12" customHeight="1">
      <c r="B13" s="23"/>
      <c r="D13" s="14" t="s">
        <v>17</v>
      </c>
      <c r="I13" s="14" t="s">
        <v>18</v>
      </c>
      <c r="J13" s="15"/>
      <c r="L13" s="23"/>
    </row>
    <row r="14" spans="2:12" s="22" customFormat="1" ht="18" customHeight="1">
      <c r="B14" s="23"/>
      <c r="E14" s="15" t="s">
        <v>78</v>
      </c>
      <c r="I14" s="14" t="s">
        <v>19</v>
      </c>
      <c r="J14" s="15"/>
      <c r="L14" s="23"/>
    </row>
    <row r="15" spans="2:12" s="22" customFormat="1" ht="6.75" customHeight="1">
      <c r="B15" s="23"/>
      <c r="L15" s="23"/>
    </row>
    <row r="16" spans="2:12" s="22" customFormat="1" ht="12" customHeight="1">
      <c r="B16" s="23"/>
      <c r="D16" s="14" t="s">
        <v>20</v>
      </c>
      <c r="F16" s="45"/>
      <c r="I16" s="14" t="s">
        <v>18</v>
      </c>
      <c r="J16" s="15"/>
      <c r="L16" s="23"/>
    </row>
    <row r="17" spans="2:12" s="22" customFormat="1" ht="18" customHeight="1">
      <c r="B17" s="23"/>
      <c r="E17" s="97">
        <f>'Rekapitulácia stavby'!E14</f>
        <v>0</v>
      </c>
      <c r="F17" s="97"/>
      <c r="G17" s="97"/>
      <c r="H17" s="97"/>
      <c r="I17" s="14" t="s">
        <v>19</v>
      </c>
      <c r="J17" s="15"/>
      <c r="L17" s="23"/>
    </row>
    <row r="18" spans="2:12" s="22" customFormat="1" ht="6.75" customHeight="1">
      <c r="B18" s="23"/>
      <c r="L18" s="23"/>
    </row>
    <row r="19" spans="2:12" s="22" customFormat="1" ht="12" customHeight="1">
      <c r="B19" s="23"/>
      <c r="D19" s="14" t="s">
        <v>22</v>
      </c>
      <c r="I19" s="14" t="s">
        <v>18</v>
      </c>
      <c r="J19" s="15">
        <f>IF('Rekapitulácia stavby'!AN16="","",'Rekapitulácia stavby'!AN16)</f>
        <v>0</v>
      </c>
      <c r="L19" s="23"/>
    </row>
    <row r="20" spans="2:12" s="22" customFormat="1" ht="18" customHeight="1">
      <c r="B20" s="23"/>
      <c r="E20" s="15">
        <f>IF('Rekapitulácia stavby'!E17="","",'Rekapitulácia stavby'!E17)</f>
        <v>0</v>
      </c>
      <c r="I20" s="14" t="s">
        <v>19</v>
      </c>
      <c r="J20" s="15">
        <f>IF('Rekapitulácia stavby'!AN17="","",'Rekapitulácia stavby'!AN17)</f>
        <v>0</v>
      </c>
      <c r="L20" s="23"/>
    </row>
    <row r="21" spans="2:12" s="22" customFormat="1" ht="6.75" customHeight="1">
      <c r="B21" s="23"/>
      <c r="L21" s="23"/>
    </row>
    <row r="22" spans="2:12" s="22" customFormat="1" ht="12" customHeight="1">
      <c r="B22" s="23"/>
      <c r="D22" s="14" t="s">
        <v>25</v>
      </c>
      <c r="I22" s="14" t="s">
        <v>18</v>
      </c>
      <c r="J22" s="15">
        <f>IF('Rekapitulácia stavby'!AN19="","",'Rekapitulácia stavby'!AN19)</f>
        <v>0</v>
      </c>
      <c r="L22" s="23"/>
    </row>
    <row r="23" spans="2:12" s="22" customFormat="1" ht="18" customHeight="1">
      <c r="B23" s="23"/>
      <c r="E23" s="15">
        <f>IF('Rekapitulácia stavby'!E20="","",'Rekapitulácia stavby'!E20)</f>
        <v>0</v>
      </c>
      <c r="I23" s="14" t="s">
        <v>19</v>
      </c>
      <c r="J23" s="15">
        <f>IF('Rekapitulácia stavby'!AN20="","",'Rekapitulácia stavby'!AN20)</f>
        <v>0</v>
      </c>
      <c r="L23" s="23"/>
    </row>
    <row r="24" spans="2:12" s="22" customFormat="1" ht="6.75" customHeight="1">
      <c r="B24" s="23"/>
      <c r="L24" s="23"/>
    </row>
    <row r="25" spans="2:12" s="22" customFormat="1" ht="12" customHeight="1">
      <c r="B25" s="23"/>
      <c r="D25" s="14" t="s">
        <v>26</v>
      </c>
      <c r="L25" s="23"/>
    </row>
    <row r="26" spans="2:12" s="98" customFormat="1" ht="16.5" customHeight="1">
      <c r="B26" s="99"/>
      <c r="E26" s="20"/>
      <c r="F26" s="20"/>
      <c r="G26" s="20"/>
      <c r="H26" s="20"/>
      <c r="L26" s="99"/>
    </row>
    <row r="27" spans="2:12" s="22" customFormat="1" ht="6.75" customHeight="1">
      <c r="B27" s="23"/>
      <c r="L27" s="23"/>
    </row>
    <row r="28" spans="2:12" s="22" customFormat="1" ht="6.75" customHeight="1">
      <c r="B28" s="23"/>
      <c r="D28" s="55"/>
      <c r="E28" s="55"/>
      <c r="F28" s="55"/>
      <c r="G28" s="55"/>
      <c r="H28" s="55"/>
      <c r="I28" s="55"/>
      <c r="J28" s="55"/>
      <c r="K28" s="55"/>
      <c r="L28" s="23"/>
    </row>
    <row r="29" spans="2:12" s="22" customFormat="1" ht="25.5" customHeight="1">
      <c r="B29" s="23"/>
      <c r="D29" s="100" t="s">
        <v>27</v>
      </c>
      <c r="J29" s="101"/>
      <c r="L29" s="23"/>
    </row>
    <row r="30" spans="2:12" s="22" customFormat="1" ht="6.75" customHeight="1">
      <c r="B30" s="23"/>
      <c r="D30" s="55"/>
      <c r="E30" s="55"/>
      <c r="F30" s="55"/>
      <c r="G30" s="55"/>
      <c r="H30" s="55"/>
      <c r="I30" s="55"/>
      <c r="J30" s="55"/>
      <c r="K30" s="55"/>
      <c r="L30" s="23"/>
    </row>
    <row r="31" spans="2:12" s="22" customFormat="1" ht="14.25" customHeight="1">
      <c r="B31" s="23"/>
      <c r="F31" s="102" t="s">
        <v>29</v>
      </c>
      <c r="I31" s="102" t="s">
        <v>28</v>
      </c>
      <c r="J31" s="102" t="s">
        <v>30</v>
      </c>
      <c r="L31" s="23"/>
    </row>
    <row r="32" spans="2:12" s="22" customFormat="1" ht="14.25" customHeight="1">
      <c r="B32" s="23"/>
      <c r="D32" s="103" t="s">
        <v>31</v>
      </c>
      <c r="E32" s="14" t="s">
        <v>32</v>
      </c>
      <c r="F32" s="104">
        <f>ROUND((SUM(BE124:BE194)),2)</f>
        <v>0</v>
      </c>
      <c r="I32" s="105">
        <v>0.2</v>
      </c>
      <c r="J32" s="104">
        <f>ROUND(((SUM(BE124:BE194))*I32),2)</f>
        <v>0</v>
      </c>
      <c r="L32" s="23"/>
    </row>
    <row r="33" spans="2:12" s="22" customFormat="1" ht="14.25" customHeight="1">
      <c r="B33" s="23"/>
      <c r="E33" s="14" t="s">
        <v>33</v>
      </c>
      <c r="F33" s="104"/>
      <c r="I33" s="105">
        <v>0.2</v>
      </c>
      <c r="J33" s="104"/>
      <c r="L33" s="23"/>
    </row>
    <row r="34" spans="2:12" s="22" customFormat="1" ht="14.25" customHeight="1" hidden="1">
      <c r="B34" s="23"/>
      <c r="E34" s="14" t="s">
        <v>34</v>
      </c>
      <c r="F34" s="104">
        <f>ROUND((SUM(BG124:BG194)),2)</f>
        <v>0</v>
      </c>
      <c r="I34" s="105">
        <v>0.2</v>
      </c>
      <c r="J34" s="104">
        <f aca="true" t="shared" si="0" ref="J34:J36">0</f>
        <v>0</v>
      </c>
      <c r="L34" s="23"/>
    </row>
    <row r="35" spans="2:12" s="22" customFormat="1" ht="14.25" customHeight="1" hidden="1">
      <c r="B35" s="23"/>
      <c r="E35" s="14" t="s">
        <v>35</v>
      </c>
      <c r="F35" s="104">
        <f>ROUND((SUM(BH124:BH194)),2)</f>
        <v>0</v>
      </c>
      <c r="I35" s="105">
        <v>0.2</v>
      </c>
      <c r="J35" s="104">
        <f t="shared" si="0"/>
        <v>0</v>
      </c>
      <c r="L35" s="23"/>
    </row>
    <row r="36" spans="2:12" s="22" customFormat="1" ht="14.25" customHeight="1" hidden="1">
      <c r="B36" s="23"/>
      <c r="E36" s="14" t="s">
        <v>36</v>
      </c>
      <c r="F36" s="104">
        <f>ROUND((SUM(BI124:BI194)),2)</f>
        <v>0</v>
      </c>
      <c r="I36" s="105">
        <v>0</v>
      </c>
      <c r="J36" s="104">
        <f t="shared" si="0"/>
        <v>0</v>
      </c>
      <c r="L36" s="23"/>
    </row>
    <row r="37" spans="2:12" s="22" customFormat="1" ht="6.75" customHeight="1">
      <c r="B37" s="23"/>
      <c r="L37" s="23"/>
    </row>
    <row r="38" spans="2:12" s="22" customFormat="1" ht="25.5" customHeight="1">
      <c r="B38" s="23"/>
      <c r="C38" s="106"/>
      <c r="D38" s="107" t="s">
        <v>37</v>
      </c>
      <c r="E38" s="60"/>
      <c r="F38" s="60"/>
      <c r="G38" s="108" t="s">
        <v>38</v>
      </c>
      <c r="H38" s="109" t="s">
        <v>39</v>
      </c>
      <c r="I38" s="60"/>
      <c r="J38" s="110">
        <f>J99*1.2</f>
        <v>0</v>
      </c>
      <c r="K38" s="111"/>
      <c r="L38" s="23"/>
    </row>
    <row r="39" spans="2:12" s="22" customFormat="1" ht="14.25" customHeight="1">
      <c r="B39" s="23"/>
      <c r="L39" s="23"/>
    </row>
    <row r="40" spans="2:12" ht="14.25" customHeight="1">
      <c r="B40" s="7"/>
      <c r="L40" s="7"/>
    </row>
    <row r="41" spans="2:12" ht="14.25" customHeight="1">
      <c r="B41" s="7"/>
      <c r="L41" s="7"/>
    </row>
    <row r="42" spans="2:12" ht="14.25" customHeight="1">
      <c r="B42" s="7"/>
      <c r="L42" s="7"/>
    </row>
    <row r="43" spans="2:12" ht="14.25" customHeight="1">
      <c r="B43" s="7"/>
      <c r="L43" s="7"/>
    </row>
    <row r="44" spans="2:12" ht="14.25" customHeight="1">
      <c r="B44" s="7"/>
      <c r="L44" s="7"/>
    </row>
    <row r="45" spans="2:12" ht="14.25" customHeight="1">
      <c r="B45" s="7"/>
      <c r="L45" s="7"/>
    </row>
    <row r="46" spans="2:12" ht="14.25" customHeight="1">
      <c r="B46" s="7"/>
      <c r="L46" s="7"/>
    </row>
    <row r="47" spans="2:12" ht="14.25" customHeight="1">
      <c r="B47" s="7"/>
      <c r="L47" s="7"/>
    </row>
    <row r="48" spans="2:12" ht="14.25" customHeight="1">
      <c r="B48" s="7"/>
      <c r="L48" s="7"/>
    </row>
    <row r="49" spans="2:12" s="22" customFormat="1" ht="14.25" customHeight="1">
      <c r="B49" s="23"/>
      <c r="D49" s="38" t="s">
        <v>40</v>
      </c>
      <c r="E49" s="39"/>
      <c r="F49" s="39"/>
      <c r="G49" s="38" t="s">
        <v>41</v>
      </c>
      <c r="H49" s="39"/>
      <c r="I49" s="39"/>
      <c r="J49" s="39"/>
      <c r="K49" s="39"/>
      <c r="L49" s="23"/>
    </row>
    <row r="50" spans="2:12" ht="12.75">
      <c r="B50" s="7"/>
      <c r="L50" s="7"/>
    </row>
    <row r="51" spans="2:12" ht="12.75">
      <c r="B51" s="7"/>
      <c r="L51" s="7"/>
    </row>
    <row r="52" spans="2:12" ht="12.75">
      <c r="B52" s="7"/>
      <c r="L52" s="7"/>
    </row>
    <row r="53" spans="2:12" ht="12.75">
      <c r="B53" s="7"/>
      <c r="L53" s="7"/>
    </row>
    <row r="54" spans="2:12" ht="12.75">
      <c r="B54" s="7"/>
      <c r="L54" s="7"/>
    </row>
    <row r="55" spans="2:12" ht="12.75">
      <c r="B55" s="7"/>
      <c r="L55" s="7"/>
    </row>
    <row r="56" spans="2:12" ht="12.75">
      <c r="B56" s="7"/>
      <c r="L56" s="7"/>
    </row>
    <row r="57" spans="2:12" ht="12.75">
      <c r="B57" s="7"/>
      <c r="L57" s="7"/>
    </row>
    <row r="58" spans="2:12" ht="12.75">
      <c r="B58" s="7"/>
      <c r="L58" s="7"/>
    </row>
    <row r="59" spans="2:12" ht="12.75">
      <c r="B59" s="7"/>
      <c r="L59" s="7"/>
    </row>
    <row r="60" spans="2:12" ht="12.75">
      <c r="B60" s="7"/>
      <c r="L60" s="7"/>
    </row>
    <row r="61" spans="2:12" ht="12.75">
      <c r="B61" s="7"/>
      <c r="L61" s="7"/>
    </row>
    <row r="62" spans="2:12" s="22" customFormat="1" ht="12.75">
      <c r="B62" s="23"/>
      <c r="D62" s="40" t="s">
        <v>42</v>
      </c>
      <c r="E62" s="25"/>
      <c r="F62" s="112" t="s">
        <v>43</v>
      </c>
      <c r="G62" s="40" t="s">
        <v>42</v>
      </c>
      <c r="H62" s="25"/>
      <c r="I62" s="25"/>
      <c r="J62" s="113" t="s">
        <v>43</v>
      </c>
      <c r="K62" s="25"/>
      <c r="L62" s="23"/>
    </row>
    <row r="63" spans="2:12" ht="12.75">
      <c r="B63" s="7"/>
      <c r="L63" s="7"/>
    </row>
    <row r="64" spans="2:12" ht="12.75">
      <c r="B64" s="7"/>
      <c r="L64" s="7"/>
    </row>
    <row r="65" spans="2:12" ht="12.75">
      <c r="B65" s="7"/>
      <c r="L65" s="7"/>
    </row>
    <row r="66" spans="2:12" s="22" customFormat="1" ht="12.75">
      <c r="B66" s="23"/>
      <c r="D66" s="38" t="s">
        <v>44</v>
      </c>
      <c r="E66" s="39"/>
      <c r="F66" s="39"/>
      <c r="G66" s="38" t="s">
        <v>45</v>
      </c>
      <c r="H66" s="39"/>
      <c r="I66" s="39"/>
      <c r="J66" s="39"/>
      <c r="K66" s="39"/>
      <c r="L66" s="23"/>
    </row>
    <row r="67" spans="2:12" ht="12.75">
      <c r="B67" s="7"/>
      <c r="L67" s="7"/>
    </row>
    <row r="68" spans="2:12" ht="12.75">
      <c r="B68" s="7"/>
      <c r="L68" s="7"/>
    </row>
    <row r="69" spans="2:12" ht="12.75">
      <c r="B69" s="7"/>
      <c r="L69" s="7"/>
    </row>
    <row r="70" spans="2:12" ht="12.75">
      <c r="B70" s="7"/>
      <c r="L70" s="7"/>
    </row>
    <row r="71" spans="2:12" ht="12.75">
      <c r="B71" s="7"/>
      <c r="L71" s="7"/>
    </row>
    <row r="72" spans="2:12" ht="12.75">
      <c r="B72" s="7"/>
      <c r="L72" s="7"/>
    </row>
    <row r="73" spans="2:12" ht="12.75">
      <c r="B73" s="7"/>
      <c r="L73" s="7"/>
    </row>
    <row r="74" spans="2:12" ht="12.75">
      <c r="B74" s="7"/>
      <c r="L74" s="7"/>
    </row>
    <row r="75" spans="2:12" ht="12.75">
      <c r="B75" s="7"/>
      <c r="L75" s="7"/>
    </row>
    <row r="76" spans="2:12" s="22" customFormat="1" ht="12.75">
      <c r="B76" s="23"/>
      <c r="D76" s="40" t="s">
        <v>42</v>
      </c>
      <c r="E76" s="25"/>
      <c r="F76" s="112" t="s">
        <v>43</v>
      </c>
      <c r="G76" s="40" t="s">
        <v>42</v>
      </c>
      <c r="H76" s="25"/>
      <c r="I76" s="114"/>
      <c r="J76" s="113" t="s">
        <v>43</v>
      </c>
      <c r="K76" s="25"/>
      <c r="L76" s="23"/>
    </row>
    <row r="77" spans="2:12" s="22" customFormat="1" ht="14.2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3"/>
    </row>
    <row r="86" spans="2:12" s="22" customFormat="1" ht="6.75" customHeight="1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23"/>
    </row>
    <row r="87" spans="2:12" s="22" customFormat="1" ht="24.75" customHeight="1">
      <c r="B87" s="23"/>
      <c r="C87" s="8" t="s">
        <v>79</v>
      </c>
      <c r="L87" s="23"/>
    </row>
    <row r="88" spans="2:12" s="22" customFormat="1" ht="6.75" customHeight="1">
      <c r="B88" s="23"/>
      <c r="L88" s="23"/>
    </row>
    <row r="89" spans="2:12" s="22" customFormat="1" ht="12" customHeight="1">
      <c r="B89" s="23"/>
      <c r="C89" s="14" t="s">
        <v>10</v>
      </c>
      <c r="L89" s="23"/>
    </row>
    <row r="90" spans="2:12" s="22" customFormat="1" ht="16.5" customHeight="1">
      <c r="B90" s="23"/>
      <c r="E90" s="96">
        <f>E8</f>
        <v>0</v>
      </c>
      <c r="F90" s="96"/>
      <c r="G90" s="96"/>
      <c r="H90" s="96"/>
      <c r="L90" s="23"/>
    </row>
    <row r="91" spans="2:12" s="22" customFormat="1" ht="6.75" customHeight="1">
      <c r="B91" s="23"/>
      <c r="L91" s="23"/>
    </row>
    <row r="92" spans="2:12" s="22" customFormat="1" ht="12" customHeight="1">
      <c r="B92" s="23"/>
      <c r="C92" s="14" t="s">
        <v>14</v>
      </c>
      <c r="F92" s="15">
        <f>F11</f>
        <v>0</v>
      </c>
      <c r="I92" s="14" t="s">
        <v>15</v>
      </c>
      <c r="J92" s="115">
        <f>J11</f>
        <v>0</v>
      </c>
      <c r="L92" s="23"/>
    </row>
    <row r="93" spans="2:12" s="22" customFormat="1" ht="6.75" customHeight="1">
      <c r="B93" s="23"/>
      <c r="L93" s="23"/>
    </row>
    <row r="94" spans="2:12" s="22" customFormat="1" ht="15" customHeight="1">
      <c r="B94" s="23"/>
      <c r="C94" s="14" t="s">
        <v>17</v>
      </c>
      <c r="F94" s="15">
        <f>E14</f>
        <v>0</v>
      </c>
      <c r="I94" s="14" t="s">
        <v>22</v>
      </c>
      <c r="J94" s="116">
        <f>E20</f>
        <v>0</v>
      </c>
      <c r="L94" s="23"/>
    </row>
    <row r="95" spans="2:12" s="22" customFormat="1" ht="15" customHeight="1">
      <c r="B95" s="23"/>
      <c r="C95" s="14" t="s">
        <v>20</v>
      </c>
      <c r="F95" s="15">
        <f>IF(E17="","",E17)</f>
        <v>0</v>
      </c>
      <c r="I95" s="14" t="s">
        <v>25</v>
      </c>
      <c r="J95" s="116">
        <f>E23</f>
        <v>0</v>
      </c>
      <c r="L95" s="23"/>
    </row>
    <row r="96" spans="2:12" s="22" customFormat="1" ht="9.75" customHeight="1">
      <c r="B96" s="23"/>
      <c r="L96" s="23"/>
    </row>
    <row r="97" spans="2:12" s="22" customFormat="1" ht="29.25" customHeight="1">
      <c r="B97" s="23"/>
      <c r="C97" s="117" t="s">
        <v>80</v>
      </c>
      <c r="D97" s="106"/>
      <c r="E97" s="106"/>
      <c r="F97" s="106"/>
      <c r="G97" s="106"/>
      <c r="H97" s="106"/>
      <c r="I97" s="106"/>
      <c r="J97" s="118" t="s">
        <v>81</v>
      </c>
      <c r="K97" s="106"/>
      <c r="L97" s="23"/>
    </row>
    <row r="98" spans="2:12" s="22" customFormat="1" ht="9.75" customHeight="1">
      <c r="B98" s="23"/>
      <c r="L98" s="23"/>
    </row>
    <row r="99" spans="2:47" s="22" customFormat="1" ht="22.5" customHeight="1">
      <c r="B99" s="23"/>
      <c r="C99" s="119" t="s">
        <v>82</v>
      </c>
      <c r="J99" s="101">
        <f>J100+J106</f>
        <v>0</v>
      </c>
      <c r="L99" s="23"/>
      <c r="AU99" s="4" t="s">
        <v>83</v>
      </c>
    </row>
    <row r="100" spans="2:12" s="120" customFormat="1" ht="24.75" customHeight="1">
      <c r="B100" s="121"/>
      <c r="D100" s="122" t="s">
        <v>84</v>
      </c>
      <c r="E100" s="123"/>
      <c r="F100" s="123"/>
      <c r="G100" s="123"/>
      <c r="H100" s="123"/>
      <c r="I100" s="123"/>
      <c r="J100" s="124">
        <f aca="true" t="shared" si="1" ref="J100:J101">J125</f>
        <v>0</v>
      </c>
      <c r="L100" s="121"/>
    </row>
    <row r="101" spans="2:12" s="125" customFormat="1" ht="19.5" customHeight="1">
      <c r="B101" s="126"/>
      <c r="D101" s="127" t="s">
        <v>85</v>
      </c>
      <c r="E101" s="128"/>
      <c r="F101" s="128"/>
      <c r="G101" s="128"/>
      <c r="H101" s="128"/>
      <c r="I101" s="128"/>
      <c r="J101" s="129">
        <f t="shared" si="1"/>
        <v>0</v>
      </c>
      <c r="L101" s="126"/>
    </row>
    <row r="102" spans="2:12" s="125" customFormat="1" ht="19.5" customHeight="1">
      <c r="B102" s="126"/>
      <c r="D102" s="127" t="s">
        <v>86</v>
      </c>
      <c r="E102" s="128"/>
      <c r="F102" s="128"/>
      <c r="G102" s="128"/>
      <c r="H102" s="128"/>
      <c r="I102" s="128"/>
      <c r="J102" s="129">
        <f>J144</f>
        <v>0</v>
      </c>
      <c r="L102" s="126"/>
    </row>
    <row r="103" spans="2:12" s="125" customFormat="1" ht="19.5" customHeight="1">
      <c r="B103" s="126"/>
      <c r="D103" s="127" t="s">
        <v>87</v>
      </c>
      <c r="E103" s="128"/>
      <c r="F103" s="128"/>
      <c r="G103" s="128"/>
      <c r="H103" s="128"/>
      <c r="I103" s="128"/>
      <c r="J103" s="129">
        <f>J156</f>
        <v>0</v>
      </c>
      <c r="L103" s="126"/>
    </row>
    <row r="104" spans="2:12" s="125" customFormat="1" ht="19.5" customHeight="1">
      <c r="B104" s="126"/>
      <c r="D104" s="127" t="s">
        <v>88</v>
      </c>
      <c r="E104" s="128"/>
      <c r="F104" s="128"/>
      <c r="G104" s="128"/>
      <c r="H104" s="128"/>
      <c r="I104" s="128"/>
      <c r="J104" s="129">
        <f>J164</f>
        <v>0</v>
      </c>
      <c r="L104" s="126"/>
    </row>
    <row r="105" spans="2:12" s="125" customFormat="1" ht="19.5" customHeight="1">
      <c r="B105" s="126"/>
      <c r="D105" s="127" t="s">
        <v>89</v>
      </c>
      <c r="E105" s="128"/>
      <c r="F105" s="128"/>
      <c r="G105" s="128"/>
      <c r="H105" s="128"/>
      <c r="I105" s="128"/>
      <c r="J105" s="129">
        <f>J173</f>
        <v>0</v>
      </c>
      <c r="L105" s="126"/>
    </row>
    <row r="106" spans="2:12" s="120" customFormat="1" ht="24.75" customHeight="1">
      <c r="B106" s="121"/>
      <c r="D106" s="122" t="s">
        <v>90</v>
      </c>
      <c r="E106" s="123"/>
      <c r="F106" s="123"/>
      <c r="G106" s="123"/>
      <c r="H106" s="123"/>
      <c r="I106" s="123"/>
      <c r="J106" s="124">
        <f aca="true" t="shared" si="2" ref="J106:J107">J176</f>
        <v>0</v>
      </c>
      <c r="L106" s="121"/>
    </row>
    <row r="107" spans="2:12" s="125" customFormat="1" ht="19.5" customHeight="1">
      <c r="B107" s="126"/>
      <c r="D107" s="127" t="s">
        <v>91</v>
      </c>
      <c r="E107" s="128"/>
      <c r="F107" s="128"/>
      <c r="G107" s="128"/>
      <c r="H107" s="128"/>
      <c r="I107" s="128"/>
      <c r="J107" s="129">
        <f t="shared" si="2"/>
        <v>0</v>
      </c>
      <c r="L107" s="126"/>
    </row>
    <row r="108" spans="2:12" s="22" customFormat="1" ht="21.75" customHeight="1">
      <c r="B108" s="23"/>
      <c r="L108" s="23"/>
    </row>
    <row r="109" spans="2:12" s="22" customFormat="1" ht="6.75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23"/>
    </row>
    <row r="112" spans="2:12" s="22" customFormat="1" ht="6.7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3"/>
    </row>
    <row r="113" spans="2:12" s="22" customFormat="1" ht="24.75" customHeight="1">
      <c r="B113" s="23"/>
      <c r="C113" s="8" t="s">
        <v>92</v>
      </c>
      <c r="L113" s="23"/>
    </row>
    <row r="114" spans="2:12" s="22" customFormat="1" ht="6.75" customHeight="1">
      <c r="B114" s="23"/>
      <c r="L114" s="23"/>
    </row>
    <row r="115" spans="2:12" s="22" customFormat="1" ht="12" customHeight="1">
      <c r="B115" s="23"/>
      <c r="C115" s="14" t="s">
        <v>10</v>
      </c>
      <c r="L115" s="23"/>
    </row>
    <row r="116" spans="2:12" s="22" customFormat="1" ht="16.5" customHeight="1">
      <c r="B116" s="23"/>
      <c r="E116" s="96">
        <f>E8</f>
        <v>0</v>
      </c>
      <c r="F116" s="96"/>
      <c r="G116" s="96"/>
      <c r="H116" s="96"/>
      <c r="L116" s="23"/>
    </row>
    <row r="117" spans="2:12" s="22" customFormat="1" ht="6.75" customHeight="1">
      <c r="B117" s="23"/>
      <c r="L117" s="23"/>
    </row>
    <row r="118" spans="2:12" s="22" customFormat="1" ht="12" customHeight="1">
      <c r="B118" s="23"/>
      <c r="C118" s="14" t="s">
        <v>14</v>
      </c>
      <c r="F118" s="15">
        <f>F11</f>
        <v>0</v>
      </c>
      <c r="I118" s="14" t="s">
        <v>15</v>
      </c>
      <c r="J118" s="115">
        <f>J11</f>
        <v>0</v>
      </c>
      <c r="L118" s="23"/>
    </row>
    <row r="119" spans="2:12" s="22" customFormat="1" ht="6.75" customHeight="1">
      <c r="B119" s="23"/>
      <c r="L119" s="23"/>
    </row>
    <row r="120" spans="2:12" s="22" customFormat="1" ht="15" customHeight="1">
      <c r="B120" s="23"/>
      <c r="C120" s="14" t="s">
        <v>17</v>
      </c>
      <c r="F120" s="15">
        <f>E14</f>
        <v>0</v>
      </c>
      <c r="I120" s="14" t="s">
        <v>22</v>
      </c>
      <c r="J120" s="116">
        <f>E20</f>
        <v>0</v>
      </c>
      <c r="L120" s="23"/>
    </row>
    <row r="121" spans="2:12" s="22" customFormat="1" ht="15" customHeight="1">
      <c r="B121" s="23"/>
      <c r="C121" s="14" t="s">
        <v>20</v>
      </c>
      <c r="F121" s="15">
        <f>IF(E17="","",E17)</f>
        <v>0</v>
      </c>
      <c r="I121" s="14" t="s">
        <v>25</v>
      </c>
      <c r="J121" s="116">
        <f>E23</f>
        <v>0</v>
      </c>
      <c r="L121" s="23"/>
    </row>
    <row r="122" spans="2:12" s="22" customFormat="1" ht="9.75" customHeight="1">
      <c r="B122" s="23"/>
      <c r="L122" s="23"/>
    </row>
    <row r="123" spans="2:20" s="130" customFormat="1" ht="29.25" customHeight="1">
      <c r="B123" s="131"/>
      <c r="C123" s="132" t="s">
        <v>93</v>
      </c>
      <c r="D123" s="133" t="s">
        <v>52</v>
      </c>
      <c r="E123" s="133" t="s">
        <v>48</v>
      </c>
      <c r="F123" s="133" t="s">
        <v>49</v>
      </c>
      <c r="G123" s="133" t="s">
        <v>94</v>
      </c>
      <c r="H123" s="133" t="s">
        <v>95</v>
      </c>
      <c r="I123" s="133" t="s">
        <v>96</v>
      </c>
      <c r="J123" s="134" t="s">
        <v>81</v>
      </c>
      <c r="K123" s="135" t="s">
        <v>97</v>
      </c>
      <c r="L123" s="131"/>
      <c r="M123" s="65"/>
      <c r="N123" s="66" t="s">
        <v>31</v>
      </c>
      <c r="O123" s="66" t="s">
        <v>98</v>
      </c>
      <c r="P123" s="66" t="s">
        <v>99</v>
      </c>
      <c r="Q123" s="66" t="s">
        <v>100</v>
      </c>
      <c r="R123" s="66" t="s">
        <v>101</v>
      </c>
      <c r="S123" s="66" t="s">
        <v>102</v>
      </c>
      <c r="T123" s="67" t="s">
        <v>103</v>
      </c>
    </row>
    <row r="124" spans="2:63" s="22" customFormat="1" ht="22.5" customHeight="1">
      <c r="B124" s="23"/>
      <c r="C124" s="71" t="s">
        <v>82</v>
      </c>
      <c r="J124" s="136">
        <f>J125+J176</f>
        <v>0</v>
      </c>
      <c r="L124" s="23"/>
      <c r="M124" s="68"/>
      <c r="N124" s="55"/>
      <c r="O124" s="55"/>
      <c r="P124" s="137">
        <f>P125+P176</f>
        <v>775.82438</v>
      </c>
      <c r="Q124" s="55"/>
      <c r="R124" s="137">
        <f>R125+R176</f>
        <v>587.0009729999999</v>
      </c>
      <c r="S124" s="55"/>
      <c r="T124" s="138">
        <f>T125+T176</f>
        <v>0</v>
      </c>
      <c r="AT124" s="4" t="s">
        <v>66</v>
      </c>
      <c r="AU124" s="4" t="s">
        <v>83</v>
      </c>
      <c r="BK124" s="139">
        <f>BK125+BK176</f>
        <v>0</v>
      </c>
    </row>
    <row r="125" spans="2:63" s="140" customFormat="1" ht="25.5" customHeight="1">
      <c r="B125" s="141"/>
      <c r="D125" s="142" t="s">
        <v>66</v>
      </c>
      <c r="E125" s="143" t="s">
        <v>104</v>
      </c>
      <c r="F125" s="143" t="s">
        <v>105</v>
      </c>
      <c r="J125" s="144">
        <f>J126+J144+J156+J164+J173</f>
        <v>0</v>
      </c>
      <c r="L125" s="141"/>
      <c r="M125" s="145"/>
      <c r="N125" s="146"/>
      <c r="O125" s="146"/>
      <c r="P125" s="147">
        <f>P126+P144+P156+P164+P173</f>
        <v>702.93638</v>
      </c>
      <c r="Q125" s="146"/>
      <c r="R125" s="147">
        <f>R126+R144+R156+R164+R173</f>
        <v>582.912797</v>
      </c>
      <c r="S125" s="146"/>
      <c r="T125" s="148">
        <f>T126+T144+T156+T164+T173</f>
        <v>0</v>
      </c>
      <c r="AR125" s="142" t="s">
        <v>73</v>
      </c>
      <c r="AT125" s="149" t="s">
        <v>66</v>
      </c>
      <c r="AU125" s="149" t="s">
        <v>67</v>
      </c>
      <c r="AY125" s="142" t="s">
        <v>106</v>
      </c>
      <c r="BK125" s="150">
        <f>BK126+BK144+BK156+BK164+BK173</f>
        <v>0</v>
      </c>
    </row>
    <row r="126" spans="2:63" s="140" customFormat="1" ht="22.5" customHeight="1">
      <c r="B126" s="141"/>
      <c r="D126" s="142" t="s">
        <v>66</v>
      </c>
      <c r="E126" s="151" t="s">
        <v>73</v>
      </c>
      <c r="F126" s="151" t="s">
        <v>107</v>
      </c>
      <c r="J126" s="152">
        <f>SUM(J127:J142)</f>
        <v>0</v>
      </c>
      <c r="L126" s="141"/>
      <c r="M126" s="145"/>
      <c r="N126" s="146"/>
      <c r="O126" s="146"/>
      <c r="P126" s="147">
        <f>SUM(P127:P142)</f>
        <v>448.42451199999994</v>
      </c>
      <c r="Q126" s="146"/>
      <c r="R126" s="147">
        <f>SUM(R127:R142)</f>
        <v>0</v>
      </c>
      <c r="S126" s="146"/>
      <c r="T126" s="148">
        <f>SUM(T127:T142)</f>
        <v>0</v>
      </c>
      <c r="AR126" s="142" t="s">
        <v>73</v>
      </c>
      <c r="AT126" s="149" t="s">
        <v>66</v>
      </c>
      <c r="AU126" s="149" t="s">
        <v>73</v>
      </c>
      <c r="AY126" s="142" t="s">
        <v>106</v>
      </c>
      <c r="BK126" s="150">
        <f>SUM(BK127:BK142)</f>
        <v>0</v>
      </c>
    </row>
    <row r="127" spans="2:65" s="22" customFormat="1" ht="24" customHeight="1">
      <c r="B127" s="153"/>
      <c r="C127" s="154" t="s">
        <v>73</v>
      </c>
      <c r="D127" s="154" t="s">
        <v>108</v>
      </c>
      <c r="E127" s="155" t="s">
        <v>109</v>
      </c>
      <c r="F127" s="156" t="s">
        <v>110</v>
      </c>
      <c r="G127" s="157" t="s">
        <v>111</v>
      </c>
      <c r="H127" s="158">
        <v>232.54</v>
      </c>
      <c r="I127" s="158">
        <v>0</v>
      </c>
      <c r="J127" s="158">
        <f>H127*I127</f>
        <v>0</v>
      </c>
      <c r="K127" s="156" t="s">
        <v>112</v>
      </c>
      <c r="L127" s="23"/>
      <c r="M127" s="159"/>
      <c r="N127" s="160" t="s">
        <v>33</v>
      </c>
      <c r="O127" s="161">
        <v>0.46</v>
      </c>
      <c r="P127" s="161">
        <f>O127*H127</f>
        <v>106.9684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AR127" s="163" t="s">
        <v>113</v>
      </c>
      <c r="AT127" s="163" t="s">
        <v>108</v>
      </c>
      <c r="AU127" s="163" t="s">
        <v>114</v>
      </c>
      <c r="AY127" s="4" t="s">
        <v>106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4" t="s">
        <v>114</v>
      </c>
      <c r="BK127" s="165">
        <f>ROUND(I127*H127,3)</f>
        <v>0</v>
      </c>
      <c r="BL127" s="4" t="s">
        <v>113</v>
      </c>
      <c r="BM127" s="163" t="s">
        <v>115</v>
      </c>
    </row>
    <row r="128" spans="2:51" s="166" customFormat="1" ht="12.75">
      <c r="B128" s="167"/>
      <c r="D128" s="168" t="s">
        <v>116</v>
      </c>
      <c r="E128" s="169"/>
      <c r="F128" s="170" t="s">
        <v>117</v>
      </c>
      <c r="H128" s="171">
        <v>223.12</v>
      </c>
      <c r="J128" s="158"/>
      <c r="L128" s="167"/>
      <c r="M128" s="172"/>
      <c r="N128" s="173"/>
      <c r="O128" s="173"/>
      <c r="P128" s="173"/>
      <c r="Q128" s="173"/>
      <c r="R128" s="173"/>
      <c r="S128" s="173"/>
      <c r="T128" s="174"/>
      <c r="AT128" s="169" t="s">
        <v>116</v>
      </c>
      <c r="AU128" s="169" t="s">
        <v>114</v>
      </c>
      <c r="AV128" s="166" t="s">
        <v>114</v>
      </c>
      <c r="AW128" s="166" t="s">
        <v>23</v>
      </c>
      <c r="AX128" s="166" t="s">
        <v>73</v>
      </c>
      <c r="AY128" s="169" t="s">
        <v>106</v>
      </c>
    </row>
    <row r="129" spans="2:51" s="166" customFormat="1" ht="12.75">
      <c r="B129" s="167"/>
      <c r="D129" s="168" t="s">
        <v>116</v>
      </c>
      <c r="E129" s="169"/>
      <c r="F129" s="170">
        <v>9.42</v>
      </c>
      <c r="H129" s="171">
        <v>9.42</v>
      </c>
      <c r="J129" s="158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9"/>
      <c r="AU129" s="169"/>
      <c r="AY129" s="169"/>
    </row>
    <row r="130" spans="2:51" s="166" customFormat="1" ht="12.75">
      <c r="B130" s="167"/>
      <c r="D130" s="168" t="s">
        <v>116</v>
      </c>
      <c r="E130" s="175"/>
      <c r="F130" s="176" t="s">
        <v>118</v>
      </c>
      <c r="G130" s="177"/>
      <c r="H130" s="178">
        <v>232.54</v>
      </c>
      <c r="J130" s="158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9"/>
      <c r="AU130" s="169"/>
      <c r="AY130" s="169"/>
    </row>
    <row r="131" spans="2:65" s="22" customFormat="1" ht="24" customHeight="1">
      <c r="B131" s="153"/>
      <c r="C131" s="154" t="s">
        <v>114</v>
      </c>
      <c r="D131" s="154" t="s">
        <v>108</v>
      </c>
      <c r="E131" s="155" t="s">
        <v>119</v>
      </c>
      <c r="F131" s="156" t="s">
        <v>120</v>
      </c>
      <c r="G131" s="157" t="s">
        <v>111</v>
      </c>
      <c r="H131" s="158">
        <v>232.54</v>
      </c>
      <c r="I131" s="158">
        <v>0</v>
      </c>
      <c r="J131" s="158">
        <f aca="true" t="shared" si="3" ref="J131:J132">H131*I131</f>
        <v>0</v>
      </c>
      <c r="K131" s="156" t="s">
        <v>121</v>
      </c>
      <c r="L131" s="23"/>
      <c r="M131" s="159"/>
      <c r="N131" s="160" t="s">
        <v>33</v>
      </c>
      <c r="O131" s="161">
        <v>0.056</v>
      </c>
      <c r="P131" s="161">
        <f aca="true" t="shared" si="4" ref="P131:P132">O131*H131</f>
        <v>13.02224</v>
      </c>
      <c r="Q131" s="161">
        <v>0</v>
      </c>
      <c r="R131" s="161">
        <f aca="true" t="shared" si="5" ref="R131:R132">Q131*H131</f>
        <v>0</v>
      </c>
      <c r="S131" s="161">
        <v>0</v>
      </c>
      <c r="T131" s="162">
        <f aca="true" t="shared" si="6" ref="T131:T132">S131*H131</f>
        <v>0</v>
      </c>
      <c r="AR131" s="163" t="s">
        <v>113</v>
      </c>
      <c r="AT131" s="163" t="s">
        <v>108</v>
      </c>
      <c r="AU131" s="163" t="s">
        <v>114</v>
      </c>
      <c r="AY131" s="4" t="s">
        <v>106</v>
      </c>
      <c r="BE131" s="164">
        <f aca="true" t="shared" si="7" ref="BE131:BE132">IF(N131="základná",J131,0)</f>
        <v>0</v>
      </c>
      <c r="BF131" s="164">
        <f aca="true" t="shared" si="8" ref="BF131:BF132">IF(N131="znížená",J131,0)</f>
        <v>0</v>
      </c>
      <c r="BG131" s="164">
        <f aca="true" t="shared" si="9" ref="BG131:BG132">IF(N131="zákl. prenesená",J131,0)</f>
        <v>0</v>
      </c>
      <c r="BH131" s="164">
        <f aca="true" t="shared" si="10" ref="BH131:BH132">IF(N131="zníž. prenesená",J131,0)</f>
        <v>0</v>
      </c>
      <c r="BI131" s="164">
        <f aca="true" t="shared" si="11" ref="BI131:BI132">IF(N131="nulová",J131,0)</f>
        <v>0</v>
      </c>
      <c r="BJ131" s="4" t="s">
        <v>114</v>
      </c>
      <c r="BK131" s="165">
        <f aca="true" t="shared" si="12" ref="BK131:BK132">ROUND(I131*H131,3)</f>
        <v>0</v>
      </c>
      <c r="BL131" s="4" t="s">
        <v>113</v>
      </c>
      <c r="BM131" s="163" t="s">
        <v>122</v>
      </c>
    </row>
    <row r="132" spans="2:65" s="22" customFormat="1" ht="24" customHeight="1">
      <c r="B132" s="153"/>
      <c r="C132" s="154" t="s">
        <v>123</v>
      </c>
      <c r="D132" s="154" t="s">
        <v>108</v>
      </c>
      <c r="E132" s="155" t="s">
        <v>124</v>
      </c>
      <c r="F132" s="156" t="s">
        <v>125</v>
      </c>
      <c r="G132" s="157" t="s">
        <v>111</v>
      </c>
      <c r="H132" s="158">
        <v>10.744</v>
      </c>
      <c r="I132" s="158">
        <v>0</v>
      </c>
      <c r="J132" s="158">
        <f t="shared" si="3"/>
        <v>0</v>
      </c>
      <c r="K132" s="156" t="s">
        <v>126</v>
      </c>
      <c r="L132" s="23"/>
      <c r="M132" s="159"/>
      <c r="N132" s="160" t="s">
        <v>33</v>
      </c>
      <c r="O132" s="161">
        <v>3.85</v>
      </c>
      <c r="P132" s="161">
        <f t="shared" si="4"/>
        <v>41.3644</v>
      </c>
      <c r="Q132" s="161">
        <v>0</v>
      </c>
      <c r="R132" s="161">
        <f t="shared" si="5"/>
        <v>0</v>
      </c>
      <c r="S132" s="161">
        <v>0</v>
      </c>
      <c r="T132" s="162">
        <f t="shared" si="6"/>
        <v>0</v>
      </c>
      <c r="AR132" s="163" t="s">
        <v>113</v>
      </c>
      <c r="AT132" s="163" t="s">
        <v>108</v>
      </c>
      <c r="AU132" s="163" t="s">
        <v>114</v>
      </c>
      <c r="AY132" s="4" t="s">
        <v>106</v>
      </c>
      <c r="BE132" s="164">
        <f t="shared" si="7"/>
        <v>0</v>
      </c>
      <c r="BF132" s="164">
        <f t="shared" si="8"/>
        <v>0</v>
      </c>
      <c r="BG132" s="164">
        <f t="shared" si="9"/>
        <v>0</v>
      </c>
      <c r="BH132" s="164">
        <f t="shared" si="10"/>
        <v>0</v>
      </c>
      <c r="BI132" s="164">
        <f t="shared" si="11"/>
        <v>0</v>
      </c>
      <c r="BJ132" s="4" t="s">
        <v>114</v>
      </c>
      <c r="BK132" s="165">
        <f t="shared" si="12"/>
        <v>0</v>
      </c>
      <c r="BL132" s="4" t="s">
        <v>113</v>
      </c>
      <c r="BM132" s="163" t="s">
        <v>127</v>
      </c>
    </row>
    <row r="133" spans="2:51" s="166" customFormat="1" ht="12.75">
      <c r="B133" s="167"/>
      <c r="D133" s="168" t="s">
        <v>116</v>
      </c>
      <c r="E133" s="169"/>
      <c r="F133" s="170" t="s">
        <v>128</v>
      </c>
      <c r="H133" s="171">
        <v>7.344</v>
      </c>
      <c r="J133" s="158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9" t="s">
        <v>116</v>
      </c>
      <c r="AU133" s="169" t="s">
        <v>114</v>
      </c>
      <c r="AV133" s="166" t="s">
        <v>114</v>
      </c>
      <c r="AW133" s="166" t="s">
        <v>23</v>
      </c>
      <c r="AX133" s="166" t="s">
        <v>67</v>
      </c>
      <c r="AY133" s="169" t="s">
        <v>106</v>
      </c>
    </row>
    <row r="134" spans="2:51" s="166" customFormat="1" ht="12.75">
      <c r="B134" s="167"/>
      <c r="D134" s="168"/>
      <c r="E134" s="169"/>
      <c r="F134" s="170" t="s">
        <v>129</v>
      </c>
      <c r="H134" s="171">
        <v>3.4</v>
      </c>
      <c r="J134" s="158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9"/>
      <c r="AU134" s="169"/>
      <c r="AY134" s="169"/>
    </row>
    <row r="135" spans="2:51" s="177" customFormat="1" ht="12.75">
      <c r="B135" s="179"/>
      <c r="D135" s="168" t="s">
        <v>116</v>
      </c>
      <c r="E135" s="175"/>
      <c r="F135" s="176" t="s">
        <v>118</v>
      </c>
      <c r="H135" s="178">
        <v>10.744</v>
      </c>
      <c r="J135" s="158"/>
      <c r="L135" s="179"/>
      <c r="M135" s="180"/>
      <c r="N135" s="181"/>
      <c r="O135" s="181"/>
      <c r="P135" s="181"/>
      <c r="Q135" s="181"/>
      <c r="R135" s="181"/>
      <c r="S135" s="181"/>
      <c r="T135" s="182"/>
      <c r="AT135" s="175" t="s">
        <v>116</v>
      </c>
      <c r="AU135" s="175" t="s">
        <v>114</v>
      </c>
      <c r="AV135" s="177" t="s">
        <v>113</v>
      </c>
      <c r="AW135" s="177" t="s">
        <v>23</v>
      </c>
      <c r="AX135" s="177" t="s">
        <v>73</v>
      </c>
      <c r="AY135" s="175" t="s">
        <v>106</v>
      </c>
    </row>
    <row r="136" spans="2:65" s="22" customFormat="1" ht="16.5" customHeight="1">
      <c r="B136" s="153"/>
      <c r="C136" s="154" t="s">
        <v>113</v>
      </c>
      <c r="D136" s="154" t="s">
        <v>108</v>
      </c>
      <c r="E136" s="155" t="s">
        <v>130</v>
      </c>
      <c r="F136" s="156" t="s">
        <v>131</v>
      </c>
      <c r="G136" s="157" t="s">
        <v>111</v>
      </c>
      <c r="H136" s="158">
        <v>72.8</v>
      </c>
      <c r="I136" s="158">
        <v>0</v>
      </c>
      <c r="J136" s="158">
        <f>H136*I136</f>
        <v>0</v>
      </c>
      <c r="K136" s="156" t="s">
        <v>126</v>
      </c>
      <c r="L136" s="23"/>
      <c r="M136" s="159"/>
      <c r="N136" s="160" t="s">
        <v>33</v>
      </c>
      <c r="O136" s="161">
        <v>2.5140000000000002</v>
      </c>
      <c r="P136" s="161">
        <f>O136*H136</f>
        <v>183.0192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AR136" s="163" t="s">
        <v>113</v>
      </c>
      <c r="AT136" s="163" t="s">
        <v>108</v>
      </c>
      <c r="AU136" s="163" t="s">
        <v>114</v>
      </c>
      <c r="AY136" s="4" t="s">
        <v>106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4" t="s">
        <v>114</v>
      </c>
      <c r="BK136" s="165">
        <f>ROUND(I136*H136,3)</f>
        <v>0</v>
      </c>
      <c r="BL136" s="4" t="s">
        <v>113</v>
      </c>
      <c r="BM136" s="163" t="s">
        <v>132</v>
      </c>
    </row>
    <row r="137" spans="2:51" s="166" customFormat="1" ht="12.75">
      <c r="B137" s="167"/>
      <c r="D137" s="168" t="s">
        <v>116</v>
      </c>
      <c r="E137" s="169"/>
      <c r="F137" s="170" t="s">
        <v>133</v>
      </c>
      <c r="H137" s="171">
        <v>72.8</v>
      </c>
      <c r="J137" s="158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116</v>
      </c>
      <c r="AU137" s="169" t="s">
        <v>114</v>
      </c>
      <c r="AV137" s="166" t="s">
        <v>114</v>
      </c>
      <c r="AW137" s="166" t="s">
        <v>23</v>
      </c>
      <c r="AX137" s="166" t="s">
        <v>67</v>
      </c>
      <c r="AY137" s="169" t="s">
        <v>106</v>
      </c>
    </row>
    <row r="138" spans="2:65" s="22" customFormat="1" ht="33.75" customHeight="1">
      <c r="B138" s="153"/>
      <c r="C138" s="154" t="s">
        <v>134</v>
      </c>
      <c r="D138" s="154" t="s">
        <v>108</v>
      </c>
      <c r="E138" s="155" t="s">
        <v>135</v>
      </c>
      <c r="F138" s="156" t="s">
        <v>136</v>
      </c>
      <c r="G138" s="157" t="s">
        <v>111</v>
      </c>
      <c r="H138" s="158">
        <v>72.8</v>
      </c>
      <c r="I138" s="158">
        <v>0</v>
      </c>
      <c r="J138" s="158">
        <f aca="true" t="shared" si="13" ref="J138:J139">H138*I138</f>
        <v>0</v>
      </c>
      <c r="K138" s="156" t="s">
        <v>126</v>
      </c>
      <c r="L138" s="23"/>
      <c r="M138" s="159"/>
      <c r="N138" s="160" t="s">
        <v>33</v>
      </c>
      <c r="O138" s="161">
        <v>0.613</v>
      </c>
      <c r="P138" s="161">
        <f aca="true" t="shared" si="14" ref="P138:P139">O138*H138</f>
        <v>44.6264</v>
      </c>
      <c r="Q138" s="161">
        <v>0</v>
      </c>
      <c r="R138" s="161">
        <f aca="true" t="shared" si="15" ref="R138:R139">Q138*H138</f>
        <v>0</v>
      </c>
      <c r="S138" s="161">
        <v>0</v>
      </c>
      <c r="T138" s="162">
        <f aca="true" t="shared" si="16" ref="T138:T139">S138*H138</f>
        <v>0</v>
      </c>
      <c r="AR138" s="163" t="s">
        <v>113</v>
      </c>
      <c r="AT138" s="163" t="s">
        <v>108</v>
      </c>
      <c r="AU138" s="163" t="s">
        <v>114</v>
      </c>
      <c r="AY138" s="4" t="s">
        <v>106</v>
      </c>
      <c r="BE138" s="164">
        <f aca="true" t="shared" si="17" ref="BE138:BE139">IF(N138="základná",J138,0)</f>
        <v>0</v>
      </c>
      <c r="BF138" s="164">
        <f aca="true" t="shared" si="18" ref="BF138:BF139">IF(N138="znížená",J138,0)</f>
        <v>0</v>
      </c>
      <c r="BG138" s="164">
        <f aca="true" t="shared" si="19" ref="BG138:BG139">IF(N138="zákl. prenesená",J138,0)</f>
        <v>0</v>
      </c>
      <c r="BH138" s="164">
        <f aca="true" t="shared" si="20" ref="BH138:BH139">IF(N138="zníž. prenesená",J138,0)</f>
        <v>0</v>
      </c>
      <c r="BI138" s="164">
        <f aca="true" t="shared" si="21" ref="BI138:BI139">IF(N138="nulová",J138,0)</f>
        <v>0</v>
      </c>
      <c r="BJ138" s="4" t="s">
        <v>114</v>
      </c>
      <c r="BK138" s="165">
        <f aca="true" t="shared" si="22" ref="BK138:BK139">ROUND(I138*H138,3)</f>
        <v>0</v>
      </c>
      <c r="BL138" s="4" t="s">
        <v>113</v>
      </c>
      <c r="BM138" s="163" t="s">
        <v>137</v>
      </c>
    </row>
    <row r="139" spans="2:65" s="22" customFormat="1" ht="33.75" customHeight="1">
      <c r="B139" s="153"/>
      <c r="C139" s="154" t="s">
        <v>138</v>
      </c>
      <c r="D139" s="154" t="s">
        <v>108</v>
      </c>
      <c r="E139" s="155" t="s">
        <v>139</v>
      </c>
      <c r="F139" s="156" t="s">
        <v>140</v>
      </c>
      <c r="G139" s="157" t="s">
        <v>111</v>
      </c>
      <c r="H139" s="158">
        <v>316.084</v>
      </c>
      <c r="I139" s="158">
        <v>0</v>
      </c>
      <c r="J139" s="158">
        <f t="shared" si="13"/>
        <v>0</v>
      </c>
      <c r="K139" s="156" t="s">
        <v>121</v>
      </c>
      <c r="L139" s="23"/>
      <c r="M139" s="159"/>
      <c r="N139" s="160" t="s">
        <v>33</v>
      </c>
      <c r="O139" s="161">
        <v>0.07100000000000001</v>
      </c>
      <c r="P139" s="161">
        <f t="shared" si="14"/>
        <v>22.441964000000002</v>
      </c>
      <c r="Q139" s="161">
        <v>0</v>
      </c>
      <c r="R139" s="161">
        <f t="shared" si="15"/>
        <v>0</v>
      </c>
      <c r="S139" s="161">
        <v>0</v>
      </c>
      <c r="T139" s="162">
        <f t="shared" si="16"/>
        <v>0</v>
      </c>
      <c r="AR139" s="163" t="s">
        <v>113</v>
      </c>
      <c r="AT139" s="163" t="s">
        <v>108</v>
      </c>
      <c r="AU139" s="163" t="s">
        <v>114</v>
      </c>
      <c r="AY139" s="4" t="s">
        <v>106</v>
      </c>
      <c r="BE139" s="164">
        <f t="shared" si="17"/>
        <v>0</v>
      </c>
      <c r="BF139" s="164">
        <f t="shared" si="18"/>
        <v>0</v>
      </c>
      <c r="BG139" s="164">
        <f t="shared" si="19"/>
        <v>0</v>
      </c>
      <c r="BH139" s="164">
        <f t="shared" si="20"/>
        <v>0</v>
      </c>
      <c r="BI139" s="164">
        <f t="shared" si="21"/>
        <v>0</v>
      </c>
      <c r="BJ139" s="4" t="s">
        <v>114</v>
      </c>
      <c r="BK139" s="165">
        <f t="shared" si="22"/>
        <v>0</v>
      </c>
      <c r="BL139" s="4" t="s">
        <v>113</v>
      </c>
      <c r="BM139" s="163" t="s">
        <v>141</v>
      </c>
    </row>
    <row r="140" spans="2:51" s="166" customFormat="1" ht="12.75">
      <c r="B140" s="167"/>
      <c r="D140" s="168" t="s">
        <v>116</v>
      </c>
      <c r="E140" s="169"/>
      <c r="F140" s="170" t="s">
        <v>142</v>
      </c>
      <c r="H140" s="171">
        <v>316.084</v>
      </c>
      <c r="J140" s="158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9" t="s">
        <v>116</v>
      </c>
      <c r="AU140" s="169" t="s">
        <v>114</v>
      </c>
      <c r="AV140" s="166" t="s">
        <v>114</v>
      </c>
      <c r="AW140" s="166" t="s">
        <v>23</v>
      </c>
      <c r="AX140" s="166" t="s">
        <v>73</v>
      </c>
      <c r="AY140" s="169" t="s">
        <v>106</v>
      </c>
    </row>
    <row r="141" spans="2:65" s="22" customFormat="1" ht="27.75" customHeight="1">
      <c r="B141" s="153"/>
      <c r="C141" s="154" t="s">
        <v>143</v>
      </c>
      <c r="D141" s="154" t="s">
        <v>108</v>
      </c>
      <c r="E141" s="155" t="s">
        <v>144</v>
      </c>
      <c r="F141" s="156" t="s">
        <v>145</v>
      </c>
      <c r="G141" s="157" t="s">
        <v>111</v>
      </c>
      <c r="H141" s="158">
        <v>316.084</v>
      </c>
      <c r="I141" s="158">
        <v>0</v>
      </c>
      <c r="J141" s="158">
        <f aca="true" t="shared" si="23" ref="J141:J142">H141*I141</f>
        <v>0</v>
      </c>
      <c r="K141" s="156" t="s">
        <v>126</v>
      </c>
      <c r="L141" s="23"/>
      <c r="M141" s="159"/>
      <c r="N141" s="160" t="s">
        <v>33</v>
      </c>
      <c r="O141" s="161">
        <v>0.08700000000000001</v>
      </c>
      <c r="P141" s="161">
        <f aca="true" t="shared" si="24" ref="P141:P142">O141*H141</f>
        <v>27.499308000000003</v>
      </c>
      <c r="Q141" s="161">
        <v>0</v>
      </c>
      <c r="R141" s="161">
        <f aca="true" t="shared" si="25" ref="R141:R142">Q141*H141</f>
        <v>0</v>
      </c>
      <c r="S141" s="161">
        <v>0</v>
      </c>
      <c r="T141" s="162">
        <f aca="true" t="shared" si="26" ref="T141:T142">S141*H141</f>
        <v>0</v>
      </c>
      <c r="AR141" s="163" t="s">
        <v>113</v>
      </c>
      <c r="AT141" s="163" t="s">
        <v>108</v>
      </c>
      <c r="AU141" s="163" t="s">
        <v>114</v>
      </c>
      <c r="AY141" s="4" t="s">
        <v>106</v>
      </c>
      <c r="BE141" s="164">
        <f aca="true" t="shared" si="27" ref="BE141:BE142">IF(N141="základná",J141,0)</f>
        <v>0</v>
      </c>
      <c r="BF141" s="164">
        <f aca="true" t="shared" si="28" ref="BF141:BF142">IF(N141="znížená",J141,0)</f>
        <v>0</v>
      </c>
      <c r="BG141" s="164">
        <f aca="true" t="shared" si="29" ref="BG141:BG142">IF(N141="zákl. prenesená",J141,0)</f>
        <v>0</v>
      </c>
      <c r="BH141" s="164">
        <f aca="true" t="shared" si="30" ref="BH141:BH142">IF(N141="zníž. prenesená",J141,0)</f>
        <v>0</v>
      </c>
      <c r="BI141" s="164">
        <f aca="true" t="shared" si="31" ref="BI141:BI142">IF(N141="nulová",J141,0)</f>
        <v>0</v>
      </c>
      <c r="BJ141" s="4" t="s">
        <v>114</v>
      </c>
      <c r="BK141" s="165">
        <f aca="true" t="shared" si="32" ref="BK141:BK142">ROUND(I141*H141,3)</f>
        <v>0</v>
      </c>
      <c r="BL141" s="4" t="s">
        <v>113</v>
      </c>
      <c r="BM141" s="163" t="s">
        <v>146</v>
      </c>
    </row>
    <row r="142" spans="2:65" s="22" customFormat="1" ht="22.5" customHeight="1">
      <c r="B142" s="153"/>
      <c r="C142" s="154" t="s">
        <v>147</v>
      </c>
      <c r="D142" s="154" t="s">
        <v>108</v>
      </c>
      <c r="E142" s="155" t="s">
        <v>148</v>
      </c>
      <c r="F142" s="156" t="s">
        <v>149</v>
      </c>
      <c r="G142" s="157" t="s">
        <v>150</v>
      </c>
      <c r="H142" s="158">
        <v>557.8</v>
      </c>
      <c r="I142" s="158">
        <v>0</v>
      </c>
      <c r="J142" s="158">
        <f t="shared" si="23"/>
        <v>0</v>
      </c>
      <c r="K142" s="156" t="s">
        <v>112</v>
      </c>
      <c r="L142" s="23"/>
      <c r="M142" s="159"/>
      <c r="N142" s="160" t="s">
        <v>33</v>
      </c>
      <c r="O142" s="161">
        <v>0.017</v>
      </c>
      <c r="P142" s="161">
        <f t="shared" si="24"/>
        <v>9.4826</v>
      </c>
      <c r="Q142" s="161">
        <v>0</v>
      </c>
      <c r="R142" s="161">
        <f t="shared" si="25"/>
        <v>0</v>
      </c>
      <c r="S142" s="161">
        <v>0</v>
      </c>
      <c r="T142" s="162">
        <f t="shared" si="26"/>
        <v>0</v>
      </c>
      <c r="AR142" s="163" t="s">
        <v>113</v>
      </c>
      <c r="AT142" s="163" t="s">
        <v>108</v>
      </c>
      <c r="AU142" s="163" t="s">
        <v>114</v>
      </c>
      <c r="AY142" s="4" t="s">
        <v>106</v>
      </c>
      <c r="BE142" s="164">
        <f t="shared" si="27"/>
        <v>0</v>
      </c>
      <c r="BF142" s="164">
        <f t="shared" si="28"/>
        <v>0</v>
      </c>
      <c r="BG142" s="164">
        <f t="shared" si="29"/>
        <v>0</v>
      </c>
      <c r="BH142" s="164">
        <f t="shared" si="30"/>
        <v>0</v>
      </c>
      <c r="BI142" s="164">
        <f t="shared" si="31"/>
        <v>0</v>
      </c>
      <c r="BJ142" s="4" t="s">
        <v>114</v>
      </c>
      <c r="BK142" s="165">
        <f t="shared" si="32"/>
        <v>0</v>
      </c>
      <c r="BL142" s="4" t="s">
        <v>113</v>
      </c>
      <c r="BM142" s="163" t="s">
        <v>151</v>
      </c>
    </row>
    <row r="143" spans="2:65" s="22" customFormat="1" ht="12.75">
      <c r="B143" s="153"/>
      <c r="C143" s="154"/>
      <c r="D143" s="168" t="s">
        <v>116</v>
      </c>
      <c r="E143" s="169"/>
      <c r="F143" s="170" t="s">
        <v>152</v>
      </c>
      <c r="G143" s="166"/>
      <c r="H143" s="171">
        <v>557.8</v>
      </c>
      <c r="I143" s="158"/>
      <c r="J143" s="158"/>
      <c r="K143" s="156"/>
      <c r="L143" s="23"/>
      <c r="M143" s="159"/>
      <c r="N143" s="160"/>
      <c r="O143" s="161"/>
      <c r="P143" s="161"/>
      <c r="Q143" s="161"/>
      <c r="R143" s="161"/>
      <c r="S143" s="161"/>
      <c r="T143" s="162"/>
      <c r="AR143" s="163"/>
      <c r="AT143" s="163"/>
      <c r="AU143" s="163"/>
      <c r="AY143" s="4"/>
      <c r="BE143" s="164"/>
      <c r="BF143" s="164"/>
      <c r="BG143" s="164"/>
      <c r="BH143" s="164"/>
      <c r="BI143" s="164"/>
      <c r="BJ143" s="4"/>
      <c r="BK143" s="165"/>
      <c r="BL143" s="4"/>
      <c r="BM143" s="163"/>
    </row>
    <row r="144" spans="2:63" s="140" customFormat="1" ht="22.5" customHeight="1">
      <c r="B144" s="141"/>
      <c r="D144" s="142" t="s">
        <v>66</v>
      </c>
      <c r="E144" s="151" t="s">
        <v>114</v>
      </c>
      <c r="F144" s="151" t="s">
        <v>153</v>
      </c>
      <c r="J144" s="152">
        <f>SUM(J145:J155)</f>
        <v>0</v>
      </c>
      <c r="L144" s="141"/>
      <c r="M144" s="145"/>
      <c r="N144" s="146"/>
      <c r="O144" s="146"/>
      <c r="P144" s="147">
        <f>SUM(P145:P147)</f>
        <v>7.2859</v>
      </c>
      <c r="Q144" s="146"/>
      <c r="R144" s="147">
        <f>SUM(R145:R147)</f>
        <v>19.088409</v>
      </c>
      <c r="S144" s="146"/>
      <c r="T144" s="148">
        <f>SUM(T145:T147)</f>
        <v>0</v>
      </c>
      <c r="AR144" s="142" t="s">
        <v>73</v>
      </c>
      <c r="AT144" s="149" t="s">
        <v>66</v>
      </c>
      <c r="AU144" s="149" t="s">
        <v>73</v>
      </c>
      <c r="AY144" s="142" t="s">
        <v>106</v>
      </c>
      <c r="BK144" s="150">
        <f>SUM(BK145:BK147)</f>
        <v>0</v>
      </c>
    </row>
    <row r="145" spans="2:65" s="22" customFormat="1" ht="38.25" customHeight="1">
      <c r="B145" s="153"/>
      <c r="C145" s="154" t="s">
        <v>154</v>
      </c>
      <c r="D145" s="154" t="s">
        <v>108</v>
      </c>
      <c r="E145" s="155" t="s">
        <v>155</v>
      </c>
      <c r="F145" s="156" t="s">
        <v>156</v>
      </c>
      <c r="G145" s="157" t="s">
        <v>150</v>
      </c>
      <c r="H145" s="158">
        <v>557.8</v>
      </c>
      <c r="I145" s="158">
        <v>0</v>
      </c>
      <c r="J145" s="158">
        <f aca="true" t="shared" si="33" ref="J145:J146">H145*I145</f>
        <v>0</v>
      </c>
      <c r="K145" s="156" t="s">
        <v>112</v>
      </c>
      <c r="L145" s="23"/>
      <c r="M145" s="159"/>
      <c r="N145" s="160" t="s">
        <v>33</v>
      </c>
      <c r="O145" s="161">
        <v>0.004</v>
      </c>
      <c r="P145" s="161">
        <f aca="true" t="shared" si="34" ref="P145:P146">O145*H145</f>
        <v>2.2312</v>
      </c>
      <c r="Q145" s="161">
        <v>0</v>
      </c>
      <c r="R145" s="161">
        <f aca="true" t="shared" si="35" ref="R145:R146">Q145*H145</f>
        <v>0</v>
      </c>
      <c r="S145" s="161">
        <v>0</v>
      </c>
      <c r="T145" s="162">
        <f aca="true" t="shared" si="36" ref="T145:T146">S145*H145</f>
        <v>0</v>
      </c>
      <c r="AR145" s="163" t="s">
        <v>113</v>
      </c>
      <c r="AT145" s="163" t="s">
        <v>108</v>
      </c>
      <c r="AU145" s="163" t="s">
        <v>114</v>
      </c>
      <c r="AY145" s="4" t="s">
        <v>106</v>
      </c>
      <c r="BE145" s="164">
        <f aca="true" t="shared" si="37" ref="BE145:BE146">IF(N145="základná",J145,0)</f>
        <v>0</v>
      </c>
      <c r="BF145" s="164">
        <f aca="true" t="shared" si="38" ref="BF145:BF146">IF(N145="znížená",J145,0)</f>
        <v>0</v>
      </c>
      <c r="BG145" s="164">
        <f aca="true" t="shared" si="39" ref="BG145:BG146">IF(N145="zákl. prenesená",J145,0)</f>
        <v>0</v>
      </c>
      <c r="BH145" s="164">
        <f aca="true" t="shared" si="40" ref="BH145:BH146">IF(N145="zníž. prenesená",J145,0)</f>
        <v>0</v>
      </c>
      <c r="BI145" s="164">
        <f aca="true" t="shared" si="41" ref="BI145:BI146">IF(N145="nulová",J145,0)</f>
        <v>0</v>
      </c>
      <c r="BJ145" s="4" t="s">
        <v>114</v>
      </c>
      <c r="BK145" s="165">
        <f aca="true" t="shared" si="42" ref="BK145:BK146">ROUND(I145*H145,3)</f>
        <v>0</v>
      </c>
      <c r="BL145" s="4" t="s">
        <v>113</v>
      </c>
      <c r="BM145" s="163" t="s">
        <v>157</v>
      </c>
    </row>
    <row r="146" spans="2:65" s="22" customFormat="1" ht="24" customHeight="1">
      <c r="B146" s="153"/>
      <c r="C146" s="154" t="s">
        <v>158</v>
      </c>
      <c r="D146" s="154" t="s">
        <v>108</v>
      </c>
      <c r="E146" s="155" t="s">
        <v>159</v>
      </c>
      <c r="F146" s="156" t="s">
        <v>160</v>
      </c>
      <c r="G146" s="157" t="s">
        <v>111</v>
      </c>
      <c r="H146" s="158">
        <v>8.7</v>
      </c>
      <c r="I146" s="158">
        <v>0</v>
      </c>
      <c r="J146" s="158">
        <f t="shared" si="33"/>
        <v>0</v>
      </c>
      <c r="K146" s="156" t="s">
        <v>126</v>
      </c>
      <c r="L146" s="23"/>
      <c r="M146" s="159"/>
      <c r="N146" s="160" t="s">
        <v>33</v>
      </c>
      <c r="O146" s="161">
        <v>0.581</v>
      </c>
      <c r="P146" s="161">
        <f t="shared" si="34"/>
        <v>5.0546999999999995</v>
      </c>
      <c r="Q146" s="161">
        <v>2.19407</v>
      </c>
      <c r="R146" s="161">
        <f t="shared" si="35"/>
        <v>19.088409</v>
      </c>
      <c r="S146" s="161">
        <v>0</v>
      </c>
      <c r="T146" s="162">
        <f t="shared" si="36"/>
        <v>0</v>
      </c>
      <c r="AR146" s="163" t="s">
        <v>113</v>
      </c>
      <c r="AT146" s="163" t="s">
        <v>108</v>
      </c>
      <c r="AU146" s="163" t="s">
        <v>114</v>
      </c>
      <c r="AY146" s="4" t="s">
        <v>106</v>
      </c>
      <c r="BE146" s="164">
        <f t="shared" si="37"/>
        <v>0</v>
      </c>
      <c r="BF146" s="164">
        <f t="shared" si="38"/>
        <v>0</v>
      </c>
      <c r="BG146" s="164">
        <f t="shared" si="39"/>
        <v>0</v>
      </c>
      <c r="BH146" s="164">
        <f t="shared" si="40"/>
        <v>0</v>
      </c>
      <c r="BI146" s="164">
        <f t="shared" si="41"/>
        <v>0</v>
      </c>
      <c r="BJ146" s="4" t="s">
        <v>114</v>
      </c>
      <c r="BK146" s="165">
        <f t="shared" si="42"/>
        <v>0</v>
      </c>
      <c r="BL146" s="4" t="s">
        <v>113</v>
      </c>
      <c r="BM146" s="163" t="s">
        <v>161</v>
      </c>
    </row>
    <row r="147" spans="2:51" s="166" customFormat="1" ht="12.75">
      <c r="B147" s="167"/>
      <c r="D147" s="168" t="s">
        <v>116</v>
      </c>
      <c r="E147" s="169"/>
      <c r="F147" s="170" t="s">
        <v>162</v>
      </c>
      <c r="H147" s="171">
        <v>8.7</v>
      </c>
      <c r="J147" s="158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9" t="s">
        <v>116</v>
      </c>
      <c r="AU147" s="169" t="s">
        <v>114</v>
      </c>
      <c r="AV147" s="166" t="s">
        <v>114</v>
      </c>
      <c r="AW147" s="166" t="s">
        <v>23</v>
      </c>
      <c r="AX147" s="166" t="s">
        <v>73</v>
      </c>
      <c r="AY147" s="169" t="s">
        <v>106</v>
      </c>
    </row>
    <row r="148" spans="2:51" s="166" customFormat="1" ht="12.75">
      <c r="B148" s="167"/>
      <c r="C148" s="154">
        <v>11</v>
      </c>
      <c r="D148" s="154" t="s">
        <v>163</v>
      </c>
      <c r="E148" s="155" t="s">
        <v>164</v>
      </c>
      <c r="F148" s="156" t="s">
        <v>165</v>
      </c>
      <c r="G148" s="157" t="s">
        <v>166</v>
      </c>
      <c r="H148" s="158">
        <v>182</v>
      </c>
      <c r="I148" s="158">
        <v>0</v>
      </c>
      <c r="J148" s="158">
        <f>H148*I148</f>
        <v>0</v>
      </c>
      <c r="L148" s="167"/>
      <c r="M148" s="172"/>
      <c r="N148" s="173"/>
      <c r="O148" s="173"/>
      <c r="P148" s="173"/>
      <c r="Q148" s="173"/>
      <c r="R148" s="173"/>
      <c r="S148" s="173"/>
      <c r="T148" s="174"/>
      <c r="AT148" s="169"/>
      <c r="AU148" s="169"/>
      <c r="AY148" s="169"/>
    </row>
    <row r="149" spans="2:51" s="166" customFormat="1" ht="12.75">
      <c r="B149" s="167"/>
      <c r="C149" s="154"/>
      <c r="D149" s="168" t="s">
        <v>116</v>
      </c>
      <c r="E149" s="169"/>
      <c r="F149" s="170" t="s">
        <v>167</v>
      </c>
      <c r="H149" s="171">
        <v>182</v>
      </c>
      <c r="J149" s="158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/>
      <c r="AU149" s="169"/>
      <c r="AY149" s="169"/>
    </row>
    <row r="150" spans="2:51" s="166" customFormat="1" ht="12.75">
      <c r="B150" s="167"/>
      <c r="C150" s="183">
        <v>12</v>
      </c>
      <c r="D150" s="184" t="s">
        <v>163</v>
      </c>
      <c r="E150" s="185">
        <v>286112220</v>
      </c>
      <c r="F150" s="186" t="s">
        <v>168</v>
      </c>
      <c r="G150" s="187" t="s">
        <v>166</v>
      </c>
      <c r="H150" s="188">
        <v>182</v>
      </c>
      <c r="I150" s="188">
        <v>0</v>
      </c>
      <c r="J150" s="188">
        <f aca="true" t="shared" si="43" ref="J150:J151">H150*I150</f>
        <v>0</v>
      </c>
      <c r="L150" s="167"/>
      <c r="M150" s="172"/>
      <c r="N150" s="173"/>
      <c r="O150" s="173"/>
      <c r="P150" s="173"/>
      <c r="Q150" s="173"/>
      <c r="R150" s="173"/>
      <c r="S150" s="173"/>
      <c r="T150" s="174"/>
      <c r="AT150" s="169"/>
      <c r="AU150" s="169"/>
      <c r="AY150" s="169"/>
    </row>
    <row r="151" spans="2:51" s="166" customFormat="1" ht="12.75">
      <c r="B151" s="167"/>
      <c r="C151" s="154">
        <v>13</v>
      </c>
      <c r="D151" s="154" t="s">
        <v>108</v>
      </c>
      <c r="E151" s="155" t="s">
        <v>169</v>
      </c>
      <c r="F151" s="156" t="s">
        <v>170</v>
      </c>
      <c r="G151" s="157" t="s">
        <v>150</v>
      </c>
      <c r="H151" s="158">
        <v>327.6</v>
      </c>
      <c r="I151" s="158">
        <v>0</v>
      </c>
      <c r="J151" s="158">
        <f t="shared" si="43"/>
        <v>0</v>
      </c>
      <c r="L151" s="167"/>
      <c r="M151" s="172"/>
      <c r="N151" s="173"/>
      <c r="O151" s="173"/>
      <c r="P151" s="173"/>
      <c r="Q151" s="173"/>
      <c r="R151" s="173"/>
      <c r="S151" s="173"/>
      <c r="T151" s="174"/>
      <c r="AT151" s="169"/>
      <c r="AU151" s="169"/>
      <c r="AY151" s="169"/>
    </row>
    <row r="152" spans="2:51" s="166" customFormat="1" ht="12.75">
      <c r="B152" s="167"/>
      <c r="C152" s="154"/>
      <c r="D152" s="154"/>
      <c r="E152" s="155"/>
      <c r="F152" s="189" t="s">
        <v>171</v>
      </c>
      <c r="G152" s="157"/>
      <c r="H152" s="158">
        <v>327.6</v>
      </c>
      <c r="I152" s="158"/>
      <c r="J152" s="158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9"/>
      <c r="AU152" s="169"/>
      <c r="AY152" s="169"/>
    </row>
    <row r="153" spans="2:51" s="166" customFormat="1" ht="12.75">
      <c r="B153" s="167"/>
      <c r="C153" s="183">
        <v>14</v>
      </c>
      <c r="D153" s="184" t="s">
        <v>163</v>
      </c>
      <c r="E153" s="185" t="s">
        <v>172</v>
      </c>
      <c r="F153" s="186" t="s">
        <v>173</v>
      </c>
      <c r="G153" s="187" t="s">
        <v>150</v>
      </c>
      <c r="H153" s="188">
        <v>327.6</v>
      </c>
      <c r="I153" s="188">
        <v>0</v>
      </c>
      <c r="J153" s="188">
        <f>H153*I153</f>
        <v>0</v>
      </c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/>
      <c r="AU153" s="169"/>
      <c r="AY153" s="169"/>
    </row>
    <row r="154" spans="2:51" s="166" customFormat="1" ht="12.75">
      <c r="B154" s="167"/>
      <c r="C154" s="154">
        <v>15</v>
      </c>
      <c r="D154" s="190" t="s">
        <v>108</v>
      </c>
      <c r="E154" s="191" t="s">
        <v>174</v>
      </c>
      <c r="F154" s="192" t="s">
        <v>175</v>
      </c>
      <c r="G154" s="193" t="s">
        <v>176</v>
      </c>
      <c r="H154" s="194">
        <v>1</v>
      </c>
      <c r="I154" s="194">
        <v>0</v>
      </c>
      <c r="J154" s="194">
        <f aca="true" t="shared" si="44" ref="J154:J155">ROUND(I154*H154,3)</f>
        <v>0</v>
      </c>
      <c r="L154" s="167"/>
      <c r="M154" s="172"/>
      <c r="N154" s="173"/>
      <c r="O154" s="173"/>
      <c r="P154" s="173"/>
      <c r="Q154" s="173"/>
      <c r="R154" s="173"/>
      <c r="S154" s="173"/>
      <c r="T154" s="174"/>
      <c r="AT154" s="169"/>
      <c r="AU154" s="169"/>
      <c r="AY154" s="169"/>
    </row>
    <row r="155" spans="2:51" s="166" customFormat="1" ht="12.75">
      <c r="B155" s="167"/>
      <c r="C155" s="183">
        <v>16</v>
      </c>
      <c r="D155" s="184" t="s">
        <v>163</v>
      </c>
      <c r="E155" s="185" t="s">
        <v>177</v>
      </c>
      <c r="F155" s="186" t="s">
        <v>178</v>
      </c>
      <c r="G155" s="187" t="s">
        <v>176</v>
      </c>
      <c r="H155" s="188">
        <v>1</v>
      </c>
      <c r="I155" s="188">
        <v>0</v>
      </c>
      <c r="J155" s="188">
        <f t="shared" si="44"/>
        <v>0</v>
      </c>
      <c r="L155" s="167"/>
      <c r="M155" s="172"/>
      <c r="N155" s="173"/>
      <c r="O155" s="173"/>
      <c r="P155" s="173"/>
      <c r="Q155" s="173"/>
      <c r="R155" s="173"/>
      <c r="S155" s="173"/>
      <c r="T155" s="174"/>
      <c r="AT155" s="169"/>
      <c r="AU155" s="169"/>
      <c r="AY155" s="169"/>
    </row>
    <row r="156" spans="2:63" s="140" customFormat="1" ht="22.5" customHeight="1">
      <c r="B156" s="141"/>
      <c r="D156" s="142" t="s">
        <v>66</v>
      </c>
      <c r="E156" s="151" t="s">
        <v>134</v>
      </c>
      <c r="F156" s="151" t="s">
        <v>179</v>
      </c>
      <c r="J156" s="152">
        <f>SUM(J157:J163)</f>
        <v>0</v>
      </c>
      <c r="L156" s="141"/>
      <c r="M156" s="145"/>
      <c r="N156" s="146"/>
      <c r="O156" s="146"/>
      <c r="P156" s="147">
        <f>SUM(P157:P163)</f>
        <v>194.181336</v>
      </c>
      <c r="Q156" s="146"/>
      <c r="R156" s="147">
        <f>SUM(R157:R163)</f>
        <v>531.561288</v>
      </c>
      <c r="S156" s="146"/>
      <c r="T156" s="148">
        <f>SUM(T157:T163)</f>
        <v>0</v>
      </c>
      <c r="AR156" s="142" t="s">
        <v>73</v>
      </c>
      <c r="AT156" s="149" t="s">
        <v>66</v>
      </c>
      <c r="AU156" s="149" t="s">
        <v>73</v>
      </c>
      <c r="AY156" s="142" t="s">
        <v>106</v>
      </c>
      <c r="BK156" s="150">
        <f>SUM(BK157:BK163)</f>
        <v>0</v>
      </c>
    </row>
    <row r="157" spans="2:65" s="22" customFormat="1" ht="24" customHeight="1">
      <c r="B157" s="153"/>
      <c r="C157" s="154">
        <v>17</v>
      </c>
      <c r="D157" s="154" t="s">
        <v>108</v>
      </c>
      <c r="E157" s="155" t="s">
        <v>180</v>
      </c>
      <c r="F157" s="156" t="s">
        <v>181</v>
      </c>
      <c r="G157" s="157" t="s">
        <v>150</v>
      </c>
      <c r="H157" s="158">
        <v>557.8</v>
      </c>
      <c r="I157" s="158">
        <v>0</v>
      </c>
      <c r="J157" s="158">
        <f aca="true" t="shared" si="45" ref="J157:J163">H157*I157</f>
        <v>0</v>
      </c>
      <c r="K157" s="156" t="s">
        <v>121</v>
      </c>
      <c r="L157" s="23"/>
      <c r="M157" s="23"/>
      <c r="N157" s="23" t="s">
        <v>33</v>
      </c>
      <c r="O157" s="23">
        <v>0.05312000000000001</v>
      </c>
      <c r="P157" s="23">
        <f aca="true" t="shared" si="46" ref="P157:P163">O157*H157</f>
        <v>29.630336000000003</v>
      </c>
      <c r="Q157" s="23">
        <v>0.36834000000000006</v>
      </c>
      <c r="R157" s="23">
        <f aca="true" t="shared" si="47" ref="R157:R163">Q157*H157</f>
        <v>205.46005200000002</v>
      </c>
      <c r="S157" s="23">
        <v>0</v>
      </c>
      <c r="T157" s="23">
        <f aca="true" t="shared" si="48" ref="T157:T163">S157*H157</f>
        <v>0</v>
      </c>
      <c r="U157" s="23"/>
      <c r="V157" s="23"/>
      <c r="W157" s="23"/>
      <c r="X157" s="23"/>
      <c r="AR157" s="163" t="s">
        <v>113</v>
      </c>
      <c r="AT157" s="163" t="s">
        <v>108</v>
      </c>
      <c r="AU157" s="163" t="s">
        <v>114</v>
      </c>
      <c r="AY157" s="4" t="s">
        <v>106</v>
      </c>
      <c r="BE157" s="164">
        <f aca="true" t="shared" si="49" ref="BE157:BE163">IF(N157="základná",J157,0)</f>
        <v>0</v>
      </c>
      <c r="BF157" s="164">
        <f aca="true" t="shared" si="50" ref="BF157:BF163">IF(N157="znížená",J157,0)</f>
        <v>0</v>
      </c>
      <c r="BG157" s="164">
        <f aca="true" t="shared" si="51" ref="BG157:BG163">IF(N157="zákl. prenesená",J157,0)</f>
        <v>0</v>
      </c>
      <c r="BH157" s="164">
        <f aca="true" t="shared" si="52" ref="BH157:BH163">IF(N157="zníž. prenesená",J157,0)</f>
        <v>0</v>
      </c>
      <c r="BI157" s="164">
        <f aca="true" t="shared" si="53" ref="BI157:BI163">IF(N157="nulová",J157,0)</f>
        <v>0</v>
      </c>
      <c r="BJ157" s="4" t="s">
        <v>114</v>
      </c>
      <c r="BK157" s="165">
        <f aca="true" t="shared" si="54" ref="BK157:BK163">ROUND(I157*H157,3)</f>
        <v>0</v>
      </c>
      <c r="BL157" s="4" t="s">
        <v>113</v>
      </c>
      <c r="BM157" s="163" t="s">
        <v>182</v>
      </c>
    </row>
    <row r="158" spans="2:65" s="22" customFormat="1" ht="12.75">
      <c r="B158" s="153"/>
      <c r="C158" s="154">
        <v>18</v>
      </c>
      <c r="D158" s="154" t="s">
        <v>108</v>
      </c>
      <c r="E158" s="155" t="s">
        <v>183</v>
      </c>
      <c r="F158" s="156" t="s">
        <v>184</v>
      </c>
      <c r="G158" s="157" t="s">
        <v>150</v>
      </c>
      <c r="H158" s="158">
        <v>557.8</v>
      </c>
      <c r="I158" s="158">
        <v>0</v>
      </c>
      <c r="J158" s="158">
        <f t="shared" si="45"/>
        <v>0</v>
      </c>
      <c r="K158" s="156" t="s">
        <v>121</v>
      </c>
      <c r="L158" s="23"/>
      <c r="M158" s="23"/>
      <c r="N158" s="23" t="s">
        <v>33</v>
      </c>
      <c r="O158" s="23">
        <v>0.026000000000000002</v>
      </c>
      <c r="P158" s="23">
        <f t="shared" si="46"/>
        <v>14.5028</v>
      </c>
      <c r="Q158" s="23">
        <v>0.398</v>
      </c>
      <c r="R158" s="23">
        <f t="shared" si="47"/>
        <v>222.0044</v>
      </c>
      <c r="S158" s="23">
        <v>0</v>
      </c>
      <c r="T158" s="23">
        <f t="shared" si="48"/>
        <v>0</v>
      </c>
      <c r="U158" s="23"/>
      <c r="V158" s="23"/>
      <c r="W158" s="23"/>
      <c r="AR158" s="163" t="s">
        <v>113</v>
      </c>
      <c r="AT158" s="163" t="s">
        <v>108</v>
      </c>
      <c r="AU158" s="163" t="s">
        <v>114</v>
      </c>
      <c r="AY158" s="4" t="s">
        <v>106</v>
      </c>
      <c r="BE158" s="164">
        <f t="shared" si="49"/>
        <v>0</v>
      </c>
      <c r="BF158" s="164">
        <f t="shared" si="50"/>
        <v>0</v>
      </c>
      <c r="BG158" s="164">
        <f t="shared" si="51"/>
        <v>0</v>
      </c>
      <c r="BH158" s="164">
        <f t="shared" si="52"/>
        <v>0</v>
      </c>
      <c r="BI158" s="164">
        <f t="shared" si="53"/>
        <v>0</v>
      </c>
      <c r="BJ158" s="4" t="s">
        <v>114</v>
      </c>
      <c r="BK158" s="165">
        <f t="shared" si="54"/>
        <v>0</v>
      </c>
      <c r="BL158" s="4" t="s">
        <v>113</v>
      </c>
      <c r="BM158" s="163" t="s">
        <v>185</v>
      </c>
    </row>
    <row r="159" spans="2:65" s="22" customFormat="1" ht="12.75">
      <c r="B159" s="153"/>
      <c r="C159" s="154">
        <v>19</v>
      </c>
      <c r="D159" s="154" t="s">
        <v>108</v>
      </c>
      <c r="E159" s="155" t="s">
        <v>186</v>
      </c>
      <c r="F159" s="156" t="s">
        <v>187</v>
      </c>
      <c r="G159" s="157" t="s">
        <v>150</v>
      </c>
      <c r="H159" s="158">
        <v>557.8</v>
      </c>
      <c r="I159" s="158">
        <v>0</v>
      </c>
      <c r="J159" s="158">
        <f t="shared" si="45"/>
        <v>0</v>
      </c>
      <c r="K159" s="156" t="s">
        <v>121</v>
      </c>
      <c r="L159" s="23"/>
      <c r="M159" s="159"/>
      <c r="N159" s="160" t="s">
        <v>33</v>
      </c>
      <c r="O159" s="161">
        <v>0.02</v>
      </c>
      <c r="P159" s="161">
        <f t="shared" si="46"/>
        <v>11.155999999999999</v>
      </c>
      <c r="Q159" s="161">
        <v>0.106</v>
      </c>
      <c r="R159" s="161">
        <f t="shared" si="47"/>
        <v>59.126799999999996</v>
      </c>
      <c r="S159" s="161">
        <v>0</v>
      </c>
      <c r="T159" s="162">
        <f t="shared" si="48"/>
        <v>0</v>
      </c>
      <c r="AR159" s="163" t="s">
        <v>113</v>
      </c>
      <c r="AT159" s="163" t="s">
        <v>108</v>
      </c>
      <c r="AU159" s="163" t="s">
        <v>114</v>
      </c>
      <c r="AY159" s="4" t="s">
        <v>106</v>
      </c>
      <c r="BE159" s="164">
        <f t="shared" si="49"/>
        <v>0</v>
      </c>
      <c r="BF159" s="164">
        <f t="shared" si="50"/>
        <v>0</v>
      </c>
      <c r="BG159" s="164">
        <f t="shared" si="51"/>
        <v>0</v>
      </c>
      <c r="BH159" s="164">
        <f t="shared" si="52"/>
        <v>0</v>
      </c>
      <c r="BI159" s="164">
        <f t="shared" si="53"/>
        <v>0</v>
      </c>
      <c r="BJ159" s="4" t="s">
        <v>114</v>
      </c>
      <c r="BK159" s="165">
        <f t="shared" si="54"/>
        <v>0</v>
      </c>
      <c r="BL159" s="4" t="s">
        <v>113</v>
      </c>
      <c r="BM159" s="163" t="s">
        <v>188</v>
      </c>
    </row>
    <row r="160" spans="2:65" s="22" customFormat="1" ht="24" customHeight="1">
      <c r="B160" s="153"/>
      <c r="C160" s="154">
        <v>20</v>
      </c>
      <c r="D160" s="154" t="s">
        <v>108</v>
      </c>
      <c r="E160" s="155" t="s">
        <v>189</v>
      </c>
      <c r="F160" s="156" t="s">
        <v>190</v>
      </c>
      <c r="G160" s="157" t="s">
        <v>150</v>
      </c>
      <c r="H160" s="158">
        <v>557.8</v>
      </c>
      <c r="I160" s="158">
        <v>0</v>
      </c>
      <c r="J160" s="158">
        <f t="shared" si="45"/>
        <v>0</v>
      </c>
      <c r="K160" s="156" t="s">
        <v>121</v>
      </c>
      <c r="L160" s="23"/>
      <c r="M160" s="159"/>
      <c r="N160" s="160" t="s">
        <v>33</v>
      </c>
      <c r="O160" s="161">
        <v>0.019</v>
      </c>
      <c r="P160" s="161">
        <f t="shared" si="46"/>
        <v>10.598199999999999</v>
      </c>
      <c r="Q160" s="161">
        <v>0.06185</v>
      </c>
      <c r="R160" s="161">
        <f t="shared" si="47"/>
        <v>34.49993</v>
      </c>
      <c r="S160" s="161">
        <v>0</v>
      </c>
      <c r="T160" s="162">
        <f t="shared" si="48"/>
        <v>0</v>
      </c>
      <c r="AR160" s="163" t="s">
        <v>113</v>
      </c>
      <c r="AT160" s="163" t="s">
        <v>108</v>
      </c>
      <c r="AU160" s="163" t="s">
        <v>114</v>
      </c>
      <c r="AY160" s="4" t="s">
        <v>106</v>
      </c>
      <c r="BE160" s="164">
        <f t="shared" si="49"/>
        <v>0</v>
      </c>
      <c r="BF160" s="164">
        <f t="shared" si="50"/>
        <v>0</v>
      </c>
      <c r="BG160" s="164">
        <f t="shared" si="51"/>
        <v>0</v>
      </c>
      <c r="BH160" s="164">
        <f t="shared" si="52"/>
        <v>0</v>
      </c>
      <c r="BI160" s="164">
        <f t="shared" si="53"/>
        <v>0</v>
      </c>
      <c r="BJ160" s="4" t="s">
        <v>114</v>
      </c>
      <c r="BK160" s="165">
        <f t="shared" si="54"/>
        <v>0</v>
      </c>
      <c r="BL160" s="4" t="s">
        <v>113</v>
      </c>
      <c r="BM160" s="163" t="s">
        <v>191</v>
      </c>
    </row>
    <row r="161" spans="2:65" s="22" customFormat="1" ht="24" customHeight="1">
      <c r="B161" s="153"/>
      <c r="C161" s="154">
        <v>21</v>
      </c>
      <c r="D161" s="154" t="s">
        <v>108</v>
      </c>
      <c r="E161" s="155" t="s">
        <v>192</v>
      </c>
      <c r="F161" s="156" t="s">
        <v>193</v>
      </c>
      <c r="G161" s="157" t="s">
        <v>150</v>
      </c>
      <c r="H161" s="158">
        <v>557.8</v>
      </c>
      <c r="I161" s="158">
        <v>0</v>
      </c>
      <c r="J161" s="158">
        <f t="shared" si="45"/>
        <v>0</v>
      </c>
      <c r="K161" s="156" t="s">
        <v>112</v>
      </c>
      <c r="L161" s="23"/>
      <c r="M161" s="159"/>
      <c r="N161" s="160" t="s">
        <v>33</v>
      </c>
      <c r="O161" s="161">
        <v>0.23</v>
      </c>
      <c r="P161" s="161">
        <f t="shared" si="46"/>
        <v>128.29399999999998</v>
      </c>
      <c r="Q161" s="161">
        <v>0.00027</v>
      </c>
      <c r="R161" s="161">
        <f t="shared" si="47"/>
        <v>0.150606</v>
      </c>
      <c r="S161" s="161">
        <v>0</v>
      </c>
      <c r="T161" s="162">
        <f t="shared" si="48"/>
        <v>0</v>
      </c>
      <c r="AR161" s="163" t="s">
        <v>113</v>
      </c>
      <c r="AT161" s="163" t="s">
        <v>108</v>
      </c>
      <c r="AU161" s="163" t="s">
        <v>114</v>
      </c>
      <c r="AY161" s="4" t="s">
        <v>106</v>
      </c>
      <c r="BE161" s="164">
        <f t="shared" si="49"/>
        <v>0</v>
      </c>
      <c r="BF161" s="164">
        <f t="shared" si="50"/>
        <v>0</v>
      </c>
      <c r="BG161" s="164">
        <f t="shared" si="51"/>
        <v>0</v>
      </c>
      <c r="BH161" s="164">
        <f t="shared" si="52"/>
        <v>0</v>
      </c>
      <c r="BI161" s="164">
        <f t="shared" si="53"/>
        <v>0</v>
      </c>
      <c r="BJ161" s="4" t="s">
        <v>114</v>
      </c>
      <c r="BK161" s="165">
        <f t="shared" si="54"/>
        <v>0</v>
      </c>
      <c r="BL161" s="4" t="s">
        <v>113</v>
      </c>
      <c r="BM161" s="163" t="s">
        <v>194</v>
      </c>
    </row>
    <row r="162" spans="2:65" s="22" customFormat="1" ht="24" customHeight="1">
      <c r="B162" s="153"/>
      <c r="C162" s="183">
        <v>22</v>
      </c>
      <c r="D162" s="183" t="s">
        <v>163</v>
      </c>
      <c r="E162" s="195" t="s">
        <v>195</v>
      </c>
      <c r="F162" s="196" t="s">
        <v>196</v>
      </c>
      <c r="G162" s="197" t="s">
        <v>150</v>
      </c>
      <c r="H162" s="198">
        <v>557.8</v>
      </c>
      <c r="I162" s="198">
        <v>0</v>
      </c>
      <c r="J162" s="158">
        <f t="shared" si="45"/>
        <v>0</v>
      </c>
      <c r="K162" s="196" t="s">
        <v>126</v>
      </c>
      <c r="L162" s="199"/>
      <c r="M162" s="199"/>
      <c r="N162" s="199" t="s">
        <v>33</v>
      </c>
      <c r="O162" s="199">
        <v>0</v>
      </c>
      <c r="P162" s="199">
        <f t="shared" si="46"/>
        <v>0</v>
      </c>
      <c r="Q162" s="199">
        <v>0.0025</v>
      </c>
      <c r="R162" s="199">
        <f t="shared" si="47"/>
        <v>1.3944999999999999</v>
      </c>
      <c r="S162" s="199">
        <v>0</v>
      </c>
      <c r="T162" s="199">
        <f t="shared" si="48"/>
        <v>0</v>
      </c>
      <c r="U162" s="199"/>
      <c r="V162" s="199"/>
      <c r="W162" s="199"/>
      <c r="AR162" s="163" t="s">
        <v>147</v>
      </c>
      <c r="AT162" s="163" t="s">
        <v>163</v>
      </c>
      <c r="AU162" s="163" t="s">
        <v>114</v>
      </c>
      <c r="AY162" s="4" t="s">
        <v>106</v>
      </c>
      <c r="BE162" s="164">
        <f t="shared" si="49"/>
        <v>0</v>
      </c>
      <c r="BF162" s="164">
        <f t="shared" si="50"/>
        <v>0</v>
      </c>
      <c r="BG162" s="164">
        <f t="shared" si="51"/>
        <v>0</v>
      </c>
      <c r="BH162" s="164">
        <f t="shared" si="52"/>
        <v>0</v>
      </c>
      <c r="BI162" s="164">
        <f t="shared" si="53"/>
        <v>0</v>
      </c>
      <c r="BJ162" s="4" t="s">
        <v>114</v>
      </c>
      <c r="BK162" s="165">
        <f t="shared" si="54"/>
        <v>0</v>
      </c>
      <c r="BL162" s="4" t="s">
        <v>113</v>
      </c>
      <c r="BM162" s="163" t="s">
        <v>197</v>
      </c>
    </row>
    <row r="163" spans="2:65" s="22" customFormat="1" ht="24" customHeight="1">
      <c r="B163" s="153"/>
      <c r="C163" s="183">
        <v>23</v>
      </c>
      <c r="D163" s="183" t="s">
        <v>163</v>
      </c>
      <c r="E163" s="195" t="s">
        <v>198</v>
      </c>
      <c r="F163" s="196" t="s">
        <v>199</v>
      </c>
      <c r="G163" s="197" t="s">
        <v>200</v>
      </c>
      <c r="H163" s="198">
        <v>8.925</v>
      </c>
      <c r="I163" s="198">
        <v>0</v>
      </c>
      <c r="J163" s="158">
        <f t="shared" si="45"/>
        <v>0</v>
      </c>
      <c r="K163" s="196" t="s">
        <v>121</v>
      </c>
      <c r="L163" s="200"/>
      <c r="M163" s="201"/>
      <c r="N163" s="202" t="s">
        <v>33</v>
      </c>
      <c r="O163" s="161">
        <v>0</v>
      </c>
      <c r="P163" s="161">
        <f t="shared" si="46"/>
        <v>0</v>
      </c>
      <c r="Q163" s="161">
        <v>1</v>
      </c>
      <c r="R163" s="161">
        <f t="shared" si="47"/>
        <v>8.925</v>
      </c>
      <c r="S163" s="161">
        <v>0</v>
      </c>
      <c r="T163" s="162">
        <f t="shared" si="48"/>
        <v>0</v>
      </c>
      <c r="AR163" s="163" t="s">
        <v>147</v>
      </c>
      <c r="AT163" s="163" t="s">
        <v>163</v>
      </c>
      <c r="AU163" s="163" t="s">
        <v>114</v>
      </c>
      <c r="AY163" s="4" t="s">
        <v>106</v>
      </c>
      <c r="BE163" s="164">
        <f t="shared" si="49"/>
        <v>0</v>
      </c>
      <c r="BF163" s="164">
        <f t="shared" si="50"/>
        <v>0</v>
      </c>
      <c r="BG163" s="164">
        <f t="shared" si="51"/>
        <v>0</v>
      </c>
      <c r="BH163" s="164">
        <f t="shared" si="52"/>
        <v>0</v>
      </c>
      <c r="BI163" s="164">
        <f t="shared" si="53"/>
        <v>0</v>
      </c>
      <c r="BJ163" s="4" t="s">
        <v>114</v>
      </c>
      <c r="BK163" s="165">
        <f t="shared" si="54"/>
        <v>0</v>
      </c>
      <c r="BL163" s="4" t="s">
        <v>113</v>
      </c>
      <c r="BM163" s="163" t="s">
        <v>201</v>
      </c>
    </row>
    <row r="164" spans="2:63" s="140" customFormat="1" ht="22.5" customHeight="1">
      <c r="B164" s="141"/>
      <c r="D164" s="142" t="s">
        <v>66</v>
      </c>
      <c r="E164" s="151" t="s">
        <v>154</v>
      </c>
      <c r="F164" s="151" t="s">
        <v>202</v>
      </c>
      <c r="J164" s="152">
        <f>SUM(J165:J172)</f>
        <v>0</v>
      </c>
      <c r="L164" s="141"/>
      <c r="M164" s="145"/>
      <c r="N164" s="146"/>
      <c r="O164" s="146"/>
      <c r="P164" s="147">
        <f>SUM(P165:P172)</f>
        <v>25.467</v>
      </c>
      <c r="Q164" s="146"/>
      <c r="R164" s="147">
        <f>SUM(R165:R172)</f>
        <v>32.2631</v>
      </c>
      <c r="S164" s="146"/>
      <c r="T164" s="148">
        <f>SUM(T165:T172)</f>
        <v>0</v>
      </c>
      <c r="AR164" s="142" t="s">
        <v>73</v>
      </c>
      <c r="AT164" s="149" t="s">
        <v>66</v>
      </c>
      <c r="AU164" s="149" t="s">
        <v>73</v>
      </c>
      <c r="AY164" s="142" t="s">
        <v>106</v>
      </c>
      <c r="BK164" s="150">
        <f>SUM(BK165:BK172)</f>
        <v>0</v>
      </c>
    </row>
    <row r="165" spans="2:65" s="22" customFormat="1" ht="24" customHeight="1">
      <c r="B165" s="153"/>
      <c r="C165" s="183">
        <v>24</v>
      </c>
      <c r="D165" s="183" t="s">
        <v>163</v>
      </c>
      <c r="E165" s="195" t="s">
        <v>203</v>
      </c>
      <c r="F165" s="196" t="s">
        <v>204</v>
      </c>
      <c r="G165" s="197" t="s">
        <v>176</v>
      </c>
      <c r="H165" s="198">
        <v>2</v>
      </c>
      <c r="I165" s="198">
        <v>0</v>
      </c>
      <c r="J165" s="158">
        <f aca="true" t="shared" si="55" ref="J165:J168">H165*I165</f>
        <v>0</v>
      </c>
      <c r="K165" s="196"/>
      <c r="L165" s="200"/>
      <c r="M165" s="201"/>
      <c r="N165" s="202" t="s">
        <v>33</v>
      </c>
      <c r="O165" s="161">
        <v>0</v>
      </c>
      <c r="P165" s="161">
        <f aca="true" t="shared" si="56" ref="P165:P168">O165*H165</f>
        <v>0</v>
      </c>
      <c r="Q165" s="161">
        <v>0.013000000000000001</v>
      </c>
      <c r="R165" s="161">
        <f aca="true" t="shared" si="57" ref="R165:R168">Q165*H165</f>
        <v>0.026000000000000002</v>
      </c>
      <c r="S165" s="161">
        <v>0</v>
      </c>
      <c r="T165" s="162">
        <f aca="true" t="shared" si="58" ref="T165:T168">S165*H165</f>
        <v>0</v>
      </c>
      <c r="AR165" s="163" t="s">
        <v>147</v>
      </c>
      <c r="AT165" s="163" t="s">
        <v>163</v>
      </c>
      <c r="AU165" s="163" t="s">
        <v>114</v>
      </c>
      <c r="AY165" s="4" t="s">
        <v>106</v>
      </c>
      <c r="BE165" s="164">
        <f aca="true" t="shared" si="59" ref="BE165:BE168">IF(N165="základná",J165,0)</f>
        <v>0</v>
      </c>
      <c r="BF165" s="164">
        <f aca="true" t="shared" si="60" ref="BF165:BF168">IF(N165="znížená",J165,0)</f>
        <v>0</v>
      </c>
      <c r="BG165" s="164">
        <f aca="true" t="shared" si="61" ref="BG165:BG168">IF(N165="zákl. prenesená",J165,0)</f>
        <v>0</v>
      </c>
      <c r="BH165" s="164">
        <f aca="true" t="shared" si="62" ref="BH165:BH168">IF(N165="zníž. prenesená",J165,0)</f>
        <v>0</v>
      </c>
      <c r="BI165" s="164">
        <f aca="true" t="shared" si="63" ref="BI165:BI168">IF(N165="nulová",J165,0)</f>
        <v>0</v>
      </c>
      <c r="BJ165" s="4" t="s">
        <v>114</v>
      </c>
      <c r="BK165" s="165">
        <f aca="true" t="shared" si="64" ref="BK165:BK168">ROUND(I165*H165,3)</f>
        <v>0</v>
      </c>
      <c r="BL165" s="4" t="s">
        <v>113</v>
      </c>
      <c r="BM165" s="163" t="s">
        <v>205</v>
      </c>
    </row>
    <row r="166" spans="2:65" s="22" customFormat="1" ht="16.5" customHeight="1">
      <c r="B166" s="153"/>
      <c r="C166" s="183">
        <v>25</v>
      </c>
      <c r="D166" s="183" t="s">
        <v>163</v>
      </c>
      <c r="E166" s="195" t="s">
        <v>206</v>
      </c>
      <c r="F166" s="196" t="s">
        <v>207</v>
      </c>
      <c r="G166" s="197" t="s">
        <v>208</v>
      </c>
      <c r="H166" s="198">
        <v>1</v>
      </c>
      <c r="I166" s="198">
        <v>0</v>
      </c>
      <c r="J166" s="158">
        <f t="shared" si="55"/>
        <v>0</v>
      </c>
      <c r="K166" s="196"/>
      <c r="L166" s="200"/>
      <c r="M166" s="201"/>
      <c r="N166" s="202" t="s">
        <v>33</v>
      </c>
      <c r="O166" s="161">
        <v>0</v>
      </c>
      <c r="P166" s="161">
        <f t="shared" si="56"/>
        <v>0</v>
      </c>
      <c r="Q166" s="161">
        <v>0.0776</v>
      </c>
      <c r="R166" s="161">
        <f t="shared" si="57"/>
        <v>0.0776</v>
      </c>
      <c r="S166" s="161">
        <v>0</v>
      </c>
      <c r="T166" s="162">
        <f t="shared" si="58"/>
        <v>0</v>
      </c>
      <c r="AR166" s="163" t="s">
        <v>147</v>
      </c>
      <c r="AT166" s="163" t="s">
        <v>163</v>
      </c>
      <c r="AU166" s="163" t="s">
        <v>114</v>
      </c>
      <c r="AY166" s="4" t="s">
        <v>106</v>
      </c>
      <c r="BE166" s="164">
        <f t="shared" si="59"/>
        <v>0</v>
      </c>
      <c r="BF166" s="164">
        <f t="shared" si="60"/>
        <v>0</v>
      </c>
      <c r="BG166" s="164">
        <f t="shared" si="61"/>
        <v>0</v>
      </c>
      <c r="BH166" s="164">
        <f t="shared" si="62"/>
        <v>0</v>
      </c>
      <c r="BI166" s="164">
        <f t="shared" si="63"/>
        <v>0</v>
      </c>
      <c r="BJ166" s="4" t="s">
        <v>114</v>
      </c>
      <c r="BK166" s="165">
        <f t="shared" si="64"/>
        <v>0</v>
      </c>
      <c r="BL166" s="4" t="s">
        <v>113</v>
      </c>
      <c r="BM166" s="163" t="s">
        <v>209</v>
      </c>
    </row>
    <row r="167" spans="2:65" s="22" customFormat="1" ht="27.75" customHeight="1">
      <c r="B167" s="153"/>
      <c r="C167" s="183">
        <v>26</v>
      </c>
      <c r="D167" s="183" t="s">
        <v>163</v>
      </c>
      <c r="E167" s="195" t="s">
        <v>210</v>
      </c>
      <c r="F167" s="196" t="s">
        <v>211</v>
      </c>
      <c r="G167" s="197" t="s">
        <v>208</v>
      </c>
      <c r="H167" s="198">
        <v>1</v>
      </c>
      <c r="I167" s="198">
        <v>0</v>
      </c>
      <c r="J167" s="158">
        <f t="shared" si="55"/>
        <v>0</v>
      </c>
      <c r="K167" s="196"/>
      <c r="L167" s="200"/>
      <c r="M167" s="201"/>
      <c r="N167" s="202" t="s">
        <v>33</v>
      </c>
      <c r="O167" s="161">
        <v>0</v>
      </c>
      <c r="P167" s="161">
        <f t="shared" si="56"/>
        <v>0</v>
      </c>
      <c r="Q167" s="161">
        <v>0.0776</v>
      </c>
      <c r="R167" s="161">
        <f t="shared" si="57"/>
        <v>0.0776</v>
      </c>
      <c r="S167" s="161">
        <v>0</v>
      </c>
      <c r="T167" s="162">
        <f t="shared" si="58"/>
        <v>0</v>
      </c>
      <c r="AR167" s="163" t="s">
        <v>147</v>
      </c>
      <c r="AT167" s="163" t="s">
        <v>163</v>
      </c>
      <c r="AU167" s="163" t="s">
        <v>114</v>
      </c>
      <c r="AY167" s="4" t="s">
        <v>106</v>
      </c>
      <c r="BE167" s="164">
        <f t="shared" si="59"/>
        <v>0</v>
      </c>
      <c r="BF167" s="164">
        <f t="shared" si="60"/>
        <v>0</v>
      </c>
      <c r="BG167" s="164">
        <f t="shared" si="61"/>
        <v>0</v>
      </c>
      <c r="BH167" s="164">
        <f t="shared" si="62"/>
        <v>0</v>
      </c>
      <c r="BI167" s="164">
        <f t="shared" si="63"/>
        <v>0</v>
      </c>
      <c r="BJ167" s="4" t="s">
        <v>114</v>
      </c>
      <c r="BK167" s="165">
        <f t="shared" si="64"/>
        <v>0</v>
      </c>
      <c r="BL167" s="4" t="s">
        <v>113</v>
      </c>
      <c r="BM167" s="163" t="s">
        <v>212</v>
      </c>
    </row>
    <row r="168" spans="2:65" s="22" customFormat="1" ht="36" customHeight="1">
      <c r="B168" s="153"/>
      <c r="C168" s="154">
        <v>27</v>
      </c>
      <c r="D168" s="154" t="s">
        <v>108</v>
      </c>
      <c r="E168" s="155" t="s">
        <v>213</v>
      </c>
      <c r="F168" s="156" t="s">
        <v>214</v>
      </c>
      <c r="G168" s="157" t="s">
        <v>166</v>
      </c>
      <c r="H168" s="158">
        <v>100</v>
      </c>
      <c r="I168" s="158">
        <v>0</v>
      </c>
      <c r="J168" s="158">
        <f t="shared" si="55"/>
        <v>0</v>
      </c>
      <c r="K168" s="156" t="s">
        <v>121</v>
      </c>
      <c r="L168" s="23"/>
      <c r="M168" s="159"/>
      <c r="N168" s="160" t="s">
        <v>33</v>
      </c>
      <c r="O168" s="161">
        <v>0.132</v>
      </c>
      <c r="P168" s="161">
        <f t="shared" si="56"/>
        <v>13.200000000000001</v>
      </c>
      <c r="Q168" s="161">
        <v>0.09793</v>
      </c>
      <c r="R168" s="161">
        <f t="shared" si="57"/>
        <v>9.793000000000001</v>
      </c>
      <c r="S168" s="161">
        <v>0</v>
      </c>
      <c r="T168" s="162">
        <f t="shared" si="58"/>
        <v>0</v>
      </c>
      <c r="AR168" s="163" t="s">
        <v>113</v>
      </c>
      <c r="AT168" s="163" t="s">
        <v>108</v>
      </c>
      <c r="AU168" s="163" t="s">
        <v>114</v>
      </c>
      <c r="AY168" s="4" t="s">
        <v>106</v>
      </c>
      <c r="BE168" s="164">
        <f t="shared" si="59"/>
        <v>0</v>
      </c>
      <c r="BF168" s="164">
        <f t="shared" si="60"/>
        <v>0</v>
      </c>
      <c r="BG168" s="164">
        <f t="shared" si="61"/>
        <v>0</v>
      </c>
      <c r="BH168" s="164">
        <f t="shared" si="62"/>
        <v>0</v>
      </c>
      <c r="BI168" s="164">
        <f t="shared" si="63"/>
        <v>0</v>
      </c>
      <c r="BJ168" s="4" t="s">
        <v>114</v>
      </c>
      <c r="BK168" s="165">
        <f t="shared" si="64"/>
        <v>0</v>
      </c>
      <c r="BL168" s="4" t="s">
        <v>113</v>
      </c>
      <c r="BM168" s="163" t="s">
        <v>215</v>
      </c>
    </row>
    <row r="169" spans="2:51" s="166" customFormat="1" ht="12.75">
      <c r="B169" s="167"/>
      <c r="D169" s="168" t="s">
        <v>116</v>
      </c>
      <c r="E169" s="169"/>
      <c r="F169" s="170" t="s">
        <v>216</v>
      </c>
      <c r="H169" s="171">
        <v>100</v>
      </c>
      <c r="J169" s="158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9" t="s">
        <v>116</v>
      </c>
      <c r="AU169" s="169" t="s">
        <v>114</v>
      </c>
      <c r="AV169" s="166" t="s">
        <v>114</v>
      </c>
      <c r="AW169" s="166" t="s">
        <v>23</v>
      </c>
      <c r="AX169" s="166" t="s">
        <v>73</v>
      </c>
      <c r="AY169" s="169" t="s">
        <v>106</v>
      </c>
    </row>
    <row r="170" spans="2:65" s="22" customFormat="1" ht="24" customHeight="1">
      <c r="B170" s="153"/>
      <c r="C170" s="183">
        <v>28</v>
      </c>
      <c r="D170" s="183" t="s">
        <v>163</v>
      </c>
      <c r="E170" s="195" t="s">
        <v>217</v>
      </c>
      <c r="F170" s="196" t="s">
        <v>218</v>
      </c>
      <c r="G170" s="197" t="s">
        <v>176</v>
      </c>
      <c r="H170" s="198">
        <v>100</v>
      </c>
      <c r="I170" s="198">
        <v>0</v>
      </c>
      <c r="J170" s="158">
        <f aca="true" t="shared" si="65" ref="J170:J171">H170*I170</f>
        <v>0</v>
      </c>
      <c r="K170" s="196" t="s">
        <v>121</v>
      </c>
      <c r="L170" s="200"/>
      <c r="M170" s="201"/>
      <c r="N170" s="202" t="s">
        <v>33</v>
      </c>
      <c r="O170" s="161">
        <v>0</v>
      </c>
      <c r="P170" s="161">
        <f aca="true" t="shared" si="66" ref="P170:P171">O170*H170</f>
        <v>0</v>
      </c>
      <c r="Q170" s="161">
        <v>0.022</v>
      </c>
      <c r="R170" s="161">
        <f aca="true" t="shared" si="67" ref="R170:R171">Q170*H170</f>
        <v>2.1999999999999997</v>
      </c>
      <c r="S170" s="161">
        <v>0</v>
      </c>
      <c r="T170" s="162">
        <f aca="true" t="shared" si="68" ref="T170:T171">S170*H170</f>
        <v>0</v>
      </c>
      <c r="AR170" s="163" t="s">
        <v>147</v>
      </c>
      <c r="AT170" s="163" t="s">
        <v>163</v>
      </c>
      <c r="AU170" s="163" t="s">
        <v>114</v>
      </c>
      <c r="AY170" s="4" t="s">
        <v>106</v>
      </c>
      <c r="BE170" s="164">
        <f aca="true" t="shared" si="69" ref="BE170:BE171">IF(N170="základná",J170,0)</f>
        <v>0</v>
      </c>
      <c r="BF170" s="164">
        <f aca="true" t="shared" si="70" ref="BF170:BF171">IF(N170="znížená",J170,0)</f>
        <v>0</v>
      </c>
      <c r="BG170" s="164">
        <f aca="true" t="shared" si="71" ref="BG170:BG171">IF(N170="zákl. prenesená",J170,0)</f>
        <v>0</v>
      </c>
      <c r="BH170" s="164">
        <f aca="true" t="shared" si="72" ref="BH170:BH171">IF(N170="zníž. prenesená",J170,0)</f>
        <v>0</v>
      </c>
      <c r="BI170" s="164">
        <f aca="true" t="shared" si="73" ref="BI170:BI171">IF(N170="nulová",J170,0)</f>
        <v>0</v>
      </c>
      <c r="BJ170" s="4" t="s">
        <v>114</v>
      </c>
      <c r="BK170" s="165">
        <f aca="true" t="shared" si="74" ref="BK170:BK171">ROUND(I170*H170,3)</f>
        <v>0</v>
      </c>
      <c r="BL170" s="4" t="s">
        <v>113</v>
      </c>
      <c r="BM170" s="163" t="s">
        <v>219</v>
      </c>
    </row>
    <row r="171" spans="2:65" s="22" customFormat="1" ht="24" customHeight="1">
      <c r="B171" s="153"/>
      <c r="C171" s="154">
        <v>29</v>
      </c>
      <c r="D171" s="154" t="s">
        <v>108</v>
      </c>
      <c r="E171" s="155" t="s">
        <v>220</v>
      </c>
      <c r="F171" s="156" t="s">
        <v>221</v>
      </c>
      <c r="G171" s="157" t="s">
        <v>111</v>
      </c>
      <c r="H171" s="158">
        <v>9</v>
      </c>
      <c r="I171" s="158">
        <v>0</v>
      </c>
      <c r="J171" s="158">
        <f t="shared" si="65"/>
        <v>0</v>
      </c>
      <c r="K171" s="156" t="s">
        <v>121</v>
      </c>
      <c r="L171" s="23"/>
      <c r="M171" s="159"/>
      <c r="N171" s="160" t="s">
        <v>33</v>
      </c>
      <c r="O171" s="161">
        <v>1.363</v>
      </c>
      <c r="P171" s="161">
        <f t="shared" si="66"/>
        <v>12.267</v>
      </c>
      <c r="Q171" s="161">
        <v>2.2321</v>
      </c>
      <c r="R171" s="161">
        <f t="shared" si="67"/>
        <v>20.0889</v>
      </c>
      <c r="S171" s="161">
        <v>0</v>
      </c>
      <c r="T171" s="162">
        <f t="shared" si="68"/>
        <v>0</v>
      </c>
      <c r="AR171" s="163" t="s">
        <v>113</v>
      </c>
      <c r="AT171" s="163" t="s">
        <v>108</v>
      </c>
      <c r="AU171" s="163" t="s">
        <v>114</v>
      </c>
      <c r="AY171" s="4" t="s">
        <v>106</v>
      </c>
      <c r="BE171" s="164">
        <f t="shared" si="69"/>
        <v>0</v>
      </c>
      <c r="BF171" s="164">
        <f t="shared" si="70"/>
        <v>0</v>
      </c>
      <c r="BG171" s="164">
        <f t="shared" si="71"/>
        <v>0</v>
      </c>
      <c r="BH171" s="164">
        <f t="shared" si="72"/>
        <v>0</v>
      </c>
      <c r="BI171" s="164">
        <f t="shared" si="73"/>
        <v>0</v>
      </c>
      <c r="BJ171" s="4" t="s">
        <v>114</v>
      </c>
      <c r="BK171" s="165">
        <f t="shared" si="74"/>
        <v>0</v>
      </c>
      <c r="BL171" s="4" t="s">
        <v>113</v>
      </c>
      <c r="BM171" s="163" t="s">
        <v>222</v>
      </c>
    </row>
    <row r="172" spans="2:51" s="166" customFormat="1" ht="12.75">
      <c r="B172" s="167"/>
      <c r="D172" s="168" t="s">
        <v>116</v>
      </c>
      <c r="E172" s="169"/>
      <c r="F172" s="170" t="s">
        <v>223</v>
      </c>
      <c r="H172" s="171">
        <v>9</v>
      </c>
      <c r="J172" s="158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9" t="s">
        <v>116</v>
      </c>
      <c r="AU172" s="169" t="s">
        <v>114</v>
      </c>
      <c r="AV172" s="166" t="s">
        <v>114</v>
      </c>
      <c r="AW172" s="166" t="s">
        <v>23</v>
      </c>
      <c r="AX172" s="166" t="s">
        <v>73</v>
      </c>
      <c r="AY172" s="169" t="s">
        <v>106</v>
      </c>
    </row>
    <row r="173" spans="2:63" s="140" customFormat="1" ht="22.5" customHeight="1">
      <c r="B173" s="141"/>
      <c r="D173" s="142" t="s">
        <v>66</v>
      </c>
      <c r="E173" s="151" t="s">
        <v>224</v>
      </c>
      <c r="F173" s="151" t="s">
        <v>225</v>
      </c>
      <c r="J173" s="152">
        <f>SUM(J174)</f>
        <v>0</v>
      </c>
      <c r="L173" s="141"/>
      <c r="M173" s="145"/>
      <c r="N173" s="146"/>
      <c r="O173" s="146"/>
      <c r="P173" s="147">
        <f>P174</f>
        <v>27.577632000000005</v>
      </c>
      <c r="Q173" s="146"/>
      <c r="R173" s="147">
        <f>R174</f>
        <v>0</v>
      </c>
      <c r="S173" s="146"/>
      <c r="T173" s="148">
        <f>T174</f>
        <v>0</v>
      </c>
      <c r="AR173" s="142" t="s">
        <v>73</v>
      </c>
      <c r="AT173" s="149" t="s">
        <v>66</v>
      </c>
      <c r="AU173" s="149" t="s">
        <v>73</v>
      </c>
      <c r="AY173" s="142" t="s">
        <v>106</v>
      </c>
      <c r="BK173" s="150">
        <f>BK174</f>
        <v>0</v>
      </c>
    </row>
    <row r="174" spans="2:65" s="22" customFormat="1" ht="24" customHeight="1">
      <c r="B174" s="153"/>
      <c r="C174" s="154">
        <v>30</v>
      </c>
      <c r="D174" s="154" t="s">
        <v>108</v>
      </c>
      <c r="E174" s="155" t="s">
        <v>226</v>
      </c>
      <c r="F174" s="156" t="s">
        <v>227</v>
      </c>
      <c r="G174" s="157" t="s">
        <v>200</v>
      </c>
      <c r="H174" s="158">
        <v>267.744</v>
      </c>
      <c r="I174" s="158">
        <v>0</v>
      </c>
      <c r="J174" s="158">
        <f>H174*I174</f>
        <v>0</v>
      </c>
      <c r="K174" s="156" t="s">
        <v>228</v>
      </c>
      <c r="L174" s="23"/>
      <c r="M174" s="159"/>
      <c r="N174" s="160" t="s">
        <v>33</v>
      </c>
      <c r="O174" s="161">
        <v>0.10300000000000001</v>
      </c>
      <c r="P174" s="161">
        <f>O174*H174</f>
        <v>27.577632000000005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AR174" s="163" t="s">
        <v>113</v>
      </c>
      <c r="AT174" s="163" t="s">
        <v>108</v>
      </c>
      <c r="AU174" s="163" t="s">
        <v>114</v>
      </c>
      <c r="AY174" s="4" t="s">
        <v>106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4" t="s">
        <v>114</v>
      </c>
      <c r="BK174" s="165">
        <f>ROUND(I174*H174,3)</f>
        <v>0</v>
      </c>
      <c r="BL174" s="4" t="s">
        <v>113</v>
      </c>
      <c r="BM174" s="163" t="s">
        <v>229</v>
      </c>
    </row>
    <row r="175" spans="2:65" s="22" customFormat="1" ht="12.75">
      <c r="B175" s="153"/>
      <c r="C175" s="154"/>
      <c r="D175" s="154"/>
      <c r="E175" s="155"/>
      <c r="F175" s="189" t="s">
        <v>230</v>
      </c>
      <c r="G175" s="157"/>
      <c r="H175" s="158">
        <v>267.744</v>
      </c>
      <c r="I175" s="158"/>
      <c r="J175" s="158"/>
      <c r="K175" s="156"/>
      <c r="L175" s="23"/>
      <c r="M175" s="159"/>
      <c r="N175" s="160"/>
      <c r="O175" s="161"/>
      <c r="P175" s="161"/>
      <c r="Q175" s="161"/>
      <c r="R175" s="161"/>
      <c r="S175" s="161"/>
      <c r="T175" s="162"/>
      <c r="AR175" s="163"/>
      <c r="AT175" s="163"/>
      <c r="AU175" s="163"/>
      <c r="AY175" s="4"/>
      <c r="BE175" s="164"/>
      <c r="BF175" s="164"/>
      <c r="BG175" s="164"/>
      <c r="BH175" s="164"/>
      <c r="BI175" s="164"/>
      <c r="BJ175" s="4"/>
      <c r="BK175" s="165"/>
      <c r="BL175" s="4"/>
      <c r="BM175" s="163"/>
    </row>
    <row r="176" spans="2:63" s="140" customFormat="1" ht="25.5" customHeight="1">
      <c r="B176" s="141"/>
      <c r="D176" s="142" t="s">
        <v>66</v>
      </c>
      <c r="E176" s="143" t="s">
        <v>231</v>
      </c>
      <c r="F176" s="143" t="s">
        <v>232</v>
      </c>
      <c r="J176" s="144">
        <f>J177</f>
        <v>0</v>
      </c>
      <c r="L176" s="141"/>
      <c r="M176" s="145"/>
      <c r="N176" s="146"/>
      <c r="O176" s="146"/>
      <c r="P176" s="147">
        <f>P177</f>
        <v>72.888</v>
      </c>
      <c r="Q176" s="146"/>
      <c r="R176" s="147">
        <f>R177</f>
        <v>4.088176</v>
      </c>
      <c r="S176" s="146"/>
      <c r="T176" s="148">
        <f>T177</f>
        <v>0</v>
      </c>
      <c r="AR176" s="142" t="s">
        <v>114</v>
      </c>
      <c r="AT176" s="149" t="s">
        <v>66</v>
      </c>
      <c r="AU176" s="149" t="s">
        <v>67</v>
      </c>
      <c r="AY176" s="142" t="s">
        <v>106</v>
      </c>
      <c r="BK176" s="150">
        <f>BK177</f>
        <v>0</v>
      </c>
    </row>
    <row r="177" spans="2:63" s="140" customFormat="1" ht="22.5" customHeight="1">
      <c r="B177" s="141"/>
      <c r="D177" s="142" t="s">
        <v>66</v>
      </c>
      <c r="E177" s="151" t="s">
        <v>233</v>
      </c>
      <c r="F177" s="151" t="s">
        <v>234</v>
      </c>
      <c r="J177" s="152">
        <f>SUM(J178:J194)</f>
        <v>0</v>
      </c>
      <c r="L177" s="141"/>
      <c r="M177" s="145"/>
      <c r="N177" s="146"/>
      <c r="O177" s="146"/>
      <c r="P177" s="147">
        <f>SUM(P180:P194)</f>
        <v>72.888</v>
      </c>
      <c r="Q177" s="146"/>
      <c r="R177" s="147">
        <f>SUM(R180:R194)</f>
        <v>4.088176</v>
      </c>
      <c r="S177" s="146"/>
      <c r="T177" s="148">
        <f>SUM(T180:T194)</f>
        <v>0</v>
      </c>
      <c r="AR177" s="142" t="s">
        <v>114</v>
      </c>
      <c r="AT177" s="149" t="s">
        <v>66</v>
      </c>
      <c r="AU177" s="149" t="s">
        <v>73</v>
      </c>
      <c r="AY177" s="142" t="s">
        <v>106</v>
      </c>
      <c r="BK177" s="150">
        <f>SUM(BK180:BK194)</f>
        <v>0</v>
      </c>
    </row>
    <row r="178" spans="2:63" s="140" customFormat="1" ht="22.5" customHeight="1">
      <c r="B178" s="141"/>
      <c r="C178" s="184">
        <v>31</v>
      </c>
      <c r="D178" s="184" t="s">
        <v>163</v>
      </c>
      <c r="E178" s="185" t="s">
        <v>235</v>
      </c>
      <c r="F178" s="186" t="s">
        <v>236</v>
      </c>
      <c r="G178" s="187" t="s">
        <v>176</v>
      </c>
      <c r="H178" s="188">
        <v>28</v>
      </c>
      <c r="I178" s="188">
        <v>0</v>
      </c>
      <c r="J178" s="188">
        <f aca="true" t="shared" si="75" ref="J178:J179">ROUND(I178*H178,3)</f>
        <v>0</v>
      </c>
      <c r="L178" s="141"/>
      <c r="M178" s="145"/>
      <c r="N178" s="146"/>
      <c r="O178" s="146"/>
      <c r="P178" s="147"/>
      <c r="Q178" s="146"/>
      <c r="R178" s="147"/>
      <c r="S178" s="146"/>
      <c r="T178" s="148"/>
      <c r="AR178" s="142"/>
      <c r="AT178" s="149"/>
      <c r="AU178" s="149"/>
      <c r="AY178" s="142"/>
      <c r="BK178" s="150"/>
    </row>
    <row r="179" spans="2:63" s="140" customFormat="1" ht="22.5" customHeight="1">
      <c r="B179" s="141"/>
      <c r="C179" s="184">
        <v>32</v>
      </c>
      <c r="D179" s="184" t="s">
        <v>163</v>
      </c>
      <c r="E179" s="185" t="s">
        <v>237</v>
      </c>
      <c r="F179" s="186" t="s">
        <v>238</v>
      </c>
      <c r="G179" s="187" t="s">
        <v>176</v>
      </c>
      <c r="H179" s="188">
        <v>12</v>
      </c>
      <c r="I179" s="188">
        <v>0</v>
      </c>
      <c r="J179" s="188">
        <f t="shared" si="75"/>
        <v>0</v>
      </c>
      <c r="L179" s="141"/>
      <c r="M179" s="145"/>
      <c r="N179" s="146"/>
      <c r="O179" s="146"/>
      <c r="P179" s="147"/>
      <c r="Q179" s="146"/>
      <c r="R179" s="147"/>
      <c r="S179" s="146"/>
      <c r="T179" s="148"/>
      <c r="AR179" s="142"/>
      <c r="AT179" s="149"/>
      <c r="AU179" s="149"/>
      <c r="AY179" s="142"/>
      <c r="BK179" s="150"/>
    </row>
    <row r="180" spans="2:65" s="22" customFormat="1" ht="24" customHeight="1">
      <c r="B180" s="153"/>
      <c r="C180" s="154">
        <v>33</v>
      </c>
      <c r="D180" s="154" t="s">
        <v>108</v>
      </c>
      <c r="E180" s="155" t="s">
        <v>239</v>
      </c>
      <c r="F180" s="156" t="s">
        <v>240</v>
      </c>
      <c r="G180" s="157" t="s">
        <v>166</v>
      </c>
      <c r="H180" s="158">
        <v>351.6</v>
      </c>
      <c r="I180" s="158">
        <v>0</v>
      </c>
      <c r="J180" s="158">
        <f>H180*I180</f>
        <v>0</v>
      </c>
      <c r="K180" s="156" t="s">
        <v>121</v>
      </c>
      <c r="L180" s="23"/>
      <c r="M180" s="159"/>
      <c r="N180" s="160" t="s">
        <v>33</v>
      </c>
      <c r="O180" s="161">
        <v>0.15</v>
      </c>
      <c r="P180" s="161">
        <f>O180*H180</f>
        <v>52.74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AR180" s="163" t="s">
        <v>241</v>
      </c>
      <c r="AT180" s="163" t="s">
        <v>108</v>
      </c>
      <c r="AU180" s="163" t="s">
        <v>114</v>
      </c>
      <c r="AY180" s="4" t="s">
        <v>106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4" t="s">
        <v>114</v>
      </c>
      <c r="BK180" s="165">
        <f>ROUND(I180*H180,3)</f>
        <v>0</v>
      </c>
      <c r="BL180" s="4" t="s">
        <v>241</v>
      </c>
      <c r="BM180" s="163" t="s">
        <v>242</v>
      </c>
    </row>
    <row r="181" spans="2:51" s="166" customFormat="1" ht="12.75">
      <c r="B181" s="167"/>
      <c r="D181" s="168" t="s">
        <v>116</v>
      </c>
      <c r="E181" s="169"/>
      <c r="F181" s="170" t="s">
        <v>243</v>
      </c>
      <c r="H181" s="171">
        <v>198</v>
      </c>
      <c r="J181" s="158"/>
      <c r="L181" s="167"/>
      <c r="M181" s="172"/>
      <c r="N181" s="173"/>
      <c r="O181" s="173"/>
      <c r="P181" s="173"/>
      <c r="Q181" s="173"/>
      <c r="R181" s="173"/>
      <c r="S181" s="173"/>
      <c r="T181" s="174"/>
      <c r="AT181" s="169" t="s">
        <v>116</v>
      </c>
      <c r="AU181" s="169" t="s">
        <v>114</v>
      </c>
      <c r="AV181" s="166" t="s">
        <v>114</v>
      </c>
      <c r="AW181" s="166" t="s">
        <v>23</v>
      </c>
      <c r="AX181" s="166" t="s">
        <v>67</v>
      </c>
      <c r="AY181" s="169" t="s">
        <v>106</v>
      </c>
    </row>
    <row r="182" spans="2:51" s="166" customFormat="1" ht="12.75">
      <c r="B182" s="167"/>
      <c r="D182" s="168" t="s">
        <v>116</v>
      </c>
      <c r="E182" s="169"/>
      <c r="F182" s="170" t="s">
        <v>244</v>
      </c>
      <c r="H182" s="171">
        <v>141.6</v>
      </c>
      <c r="J182" s="158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9" t="s">
        <v>116</v>
      </c>
      <c r="AU182" s="169" t="s">
        <v>114</v>
      </c>
      <c r="AV182" s="166" t="s">
        <v>114</v>
      </c>
      <c r="AW182" s="166" t="s">
        <v>23</v>
      </c>
      <c r="AX182" s="166" t="s">
        <v>67</v>
      </c>
      <c r="AY182" s="169" t="s">
        <v>106</v>
      </c>
    </row>
    <row r="183" spans="2:51" s="166" customFormat="1" ht="12.75">
      <c r="B183" s="167"/>
      <c r="D183" s="168" t="s">
        <v>116</v>
      </c>
      <c r="E183" s="169"/>
      <c r="F183" s="170" t="s">
        <v>245</v>
      </c>
      <c r="H183" s="171">
        <v>12</v>
      </c>
      <c r="J183" s="158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9"/>
      <c r="AU183" s="169"/>
      <c r="AY183" s="169"/>
    </row>
    <row r="184" spans="2:51" s="177" customFormat="1" ht="12.75">
      <c r="B184" s="179"/>
      <c r="D184" s="168" t="s">
        <v>116</v>
      </c>
      <c r="E184" s="175"/>
      <c r="F184" s="176" t="s">
        <v>118</v>
      </c>
      <c r="H184" s="178">
        <v>351.6</v>
      </c>
      <c r="J184" s="158"/>
      <c r="L184" s="179"/>
      <c r="M184" s="180"/>
      <c r="N184" s="181"/>
      <c r="O184" s="181"/>
      <c r="P184" s="181"/>
      <c r="Q184" s="181"/>
      <c r="R184" s="181"/>
      <c r="S184" s="181"/>
      <c r="T184" s="182"/>
      <c r="AT184" s="175" t="s">
        <v>116</v>
      </c>
      <c r="AU184" s="175" t="s">
        <v>114</v>
      </c>
      <c r="AV184" s="177" t="s">
        <v>113</v>
      </c>
      <c r="AW184" s="177" t="s">
        <v>23</v>
      </c>
      <c r="AX184" s="177" t="s">
        <v>73</v>
      </c>
      <c r="AY184" s="175" t="s">
        <v>106</v>
      </c>
    </row>
    <row r="185" spans="2:65" s="22" customFormat="1" ht="24" customHeight="1">
      <c r="B185" s="153"/>
      <c r="C185" s="183">
        <v>34</v>
      </c>
      <c r="D185" s="183" t="s">
        <v>163</v>
      </c>
      <c r="E185" s="195" t="s">
        <v>246</v>
      </c>
      <c r="F185" s="196" t="s">
        <v>247</v>
      </c>
      <c r="G185" s="197" t="s">
        <v>150</v>
      </c>
      <c r="H185" s="198">
        <v>351.6</v>
      </c>
      <c r="I185" s="198">
        <v>0</v>
      </c>
      <c r="J185" s="158">
        <f aca="true" t="shared" si="76" ref="J185:J186">H185*I185</f>
        <v>0</v>
      </c>
      <c r="K185" s="196"/>
      <c r="L185" s="199"/>
      <c r="M185" s="199"/>
      <c r="N185" s="199" t="s">
        <v>33</v>
      </c>
      <c r="O185" s="199">
        <v>0</v>
      </c>
      <c r="P185" s="199">
        <f aca="true" t="shared" si="77" ref="P185:P186">O185*H185</f>
        <v>0</v>
      </c>
      <c r="Q185" s="199">
        <v>0.011</v>
      </c>
      <c r="R185" s="199">
        <f aca="true" t="shared" si="78" ref="R185:R186">Q185*H185</f>
        <v>3.8676</v>
      </c>
      <c r="S185" s="199">
        <v>0</v>
      </c>
      <c r="T185" s="199">
        <f aca="true" t="shared" si="79" ref="T185:T186">S185*H185</f>
        <v>0</v>
      </c>
      <c r="U185" s="199"/>
      <c r="V185" s="199"/>
      <c r="W185" s="199"/>
      <c r="AR185" s="163" t="s">
        <v>147</v>
      </c>
      <c r="AT185" s="163" t="s">
        <v>163</v>
      </c>
      <c r="AU185" s="163" t="s">
        <v>114</v>
      </c>
      <c r="AY185" s="4" t="s">
        <v>106</v>
      </c>
      <c r="BE185" s="164">
        <f aca="true" t="shared" si="80" ref="BE185:BE186">IF(N185="základná",J185,0)</f>
        <v>0</v>
      </c>
      <c r="BF185" s="164">
        <f aca="true" t="shared" si="81" ref="BF185:BF186">IF(N185="znížená",J185,0)</f>
        <v>0</v>
      </c>
      <c r="BG185" s="164">
        <f aca="true" t="shared" si="82" ref="BG185:BG186">IF(N185="zákl. prenesená",J185,0)</f>
        <v>0</v>
      </c>
      <c r="BH185" s="164">
        <f aca="true" t="shared" si="83" ref="BH185:BH186">IF(N185="zníž. prenesená",J185,0)</f>
        <v>0</v>
      </c>
      <c r="BI185" s="164">
        <f aca="true" t="shared" si="84" ref="BI185:BI186">IF(N185="nulová",J185,0)</f>
        <v>0</v>
      </c>
      <c r="BJ185" s="4" t="s">
        <v>114</v>
      </c>
      <c r="BK185" s="165">
        <f aca="true" t="shared" si="85" ref="BK185:BK186">ROUND(I185*H185,3)</f>
        <v>0</v>
      </c>
      <c r="BL185" s="4" t="s">
        <v>113</v>
      </c>
      <c r="BM185" s="163" t="s">
        <v>248</v>
      </c>
    </row>
    <row r="186" spans="2:65" s="22" customFormat="1" ht="16.5" customHeight="1">
      <c r="B186" s="153"/>
      <c r="C186" s="154">
        <v>35</v>
      </c>
      <c r="D186" s="154" t="s">
        <v>108</v>
      </c>
      <c r="E186" s="155" t="s">
        <v>249</v>
      </c>
      <c r="F186" s="156" t="s">
        <v>250</v>
      </c>
      <c r="G186" s="157" t="s">
        <v>166</v>
      </c>
      <c r="H186" s="158">
        <v>216</v>
      </c>
      <c r="I186" s="158">
        <v>0</v>
      </c>
      <c r="J186" s="158">
        <f t="shared" si="76"/>
        <v>0</v>
      </c>
      <c r="K186" s="156" t="s">
        <v>121</v>
      </c>
      <c r="L186" s="23"/>
      <c r="M186" s="159"/>
      <c r="N186" s="160" t="s">
        <v>33</v>
      </c>
      <c r="O186" s="161">
        <v>0.034</v>
      </c>
      <c r="P186" s="161">
        <f t="shared" si="77"/>
        <v>7.344</v>
      </c>
      <c r="Q186" s="161">
        <v>0</v>
      </c>
      <c r="R186" s="161">
        <f t="shared" si="78"/>
        <v>0</v>
      </c>
      <c r="S186" s="161">
        <v>0</v>
      </c>
      <c r="T186" s="162">
        <f t="shared" si="79"/>
        <v>0</v>
      </c>
      <c r="AR186" s="163" t="s">
        <v>241</v>
      </c>
      <c r="AT186" s="163" t="s">
        <v>108</v>
      </c>
      <c r="AU186" s="163" t="s">
        <v>114</v>
      </c>
      <c r="AY186" s="4" t="s">
        <v>106</v>
      </c>
      <c r="BE186" s="164">
        <f t="shared" si="80"/>
        <v>0</v>
      </c>
      <c r="BF186" s="164">
        <f t="shared" si="81"/>
        <v>0</v>
      </c>
      <c r="BG186" s="164">
        <f t="shared" si="82"/>
        <v>0</v>
      </c>
      <c r="BH186" s="164">
        <f t="shared" si="83"/>
        <v>0</v>
      </c>
      <c r="BI186" s="164">
        <f t="shared" si="84"/>
        <v>0</v>
      </c>
      <c r="BJ186" s="4" t="s">
        <v>114</v>
      </c>
      <c r="BK186" s="165">
        <f t="shared" si="85"/>
        <v>0</v>
      </c>
      <c r="BL186" s="4" t="s">
        <v>241</v>
      </c>
      <c r="BM186" s="163" t="s">
        <v>251</v>
      </c>
    </row>
    <row r="187" spans="2:51" s="166" customFormat="1" ht="12.75">
      <c r="B187" s="167"/>
      <c r="D187" s="168" t="s">
        <v>116</v>
      </c>
      <c r="E187" s="169"/>
      <c r="F187" s="170" t="s">
        <v>252</v>
      </c>
      <c r="H187" s="171">
        <v>216</v>
      </c>
      <c r="J187" s="158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9" t="s">
        <v>116</v>
      </c>
      <c r="AU187" s="169" t="s">
        <v>114</v>
      </c>
      <c r="AV187" s="166" t="s">
        <v>114</v>
      </c>
      <c r="AW187" s="166" t="s">
        <v>23</v>
      </c>
      <c r="AX187" s="166" t="s">
        <v>73</v>
      </c>
      <c r="AY187" s="169" t="s">
        <v>106</v>
      </c>
    </row>
    <row r="188" spans="2:65" s="22" customFormat="1" ht="16.5" customHeight="1">
      <c r="B188" s="153"/>
      <c r="C188" s="183">
        <v>36</v>
      </c>
      <c r="D188" s="183" t="s">
        <v>163</v>
      </c>
      <c r="E188" s="195" t="s">
        <v>253</v>
      </c>
      <c r="F188" s="196" t="s">
        <v>254</v>
      </c>
      <c r="G188" s="197" t="s">
        <v>176</v>
      </c>
      <c r="H188" s="198">
        <f>H189</f>
        <v>2.16</v>
      </c>
      <c r="I188" s="198">
        <v>0</v>
      </c>
      <c r="J188" s="158">
        <f>H188*I188</f>
        <v>0</v>
      </c>
      <c r="K188" s="196" t="s">
        <v>121</v>
      </c>
      <c r="L188" s="200"/>
      <c r="M188" s="201"/>
      <c r="N188" s="202" t="s">
        <v>33</v>
      </c>
      <c r="O188" s="161">
        <v>0</v>
      </c>
      <c r="P188" s="161">
        <f>O188*H188</f>
        <v>0</v>
      </c>
      <c r="Q188" s="161">
        <v>0.0091</v>
      </c>
      <c r="R188" s="161">
        <f>Q188*H188</f>
        <v>0.019656000000000003</v>
      </c>
      <c r="S188" s="161">
        <v>0</v>
      </c>
      <c r="T188" s="162">
        <f>S188*H188</f>
        <v>0</v>
      </c>
      <c r="AR188" s="163" t="s">
        <v>255</v>
      </c>
      <c r="AT188" s="163" t="s">
        <v>163</v>
      </c>
      <c r="AU188" s="163" t="s">
        <v>114</v>
      </c>
      <c r="AY188" s="4" t="s">
        <v>106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4" t="s">
        <v>114</v>
      </c>
      <c r="BK188" s="165">
        <f>ROUND(I188*H188,3)</f>
        <v>0</v>
      </c>
      <c r="BL188" s="4" t="s">
        <v>241</v>
      </c>
      <c r="BM188" s="163" t="s">
        <v>256</v>
      </c>
    </row>
    <row r="189" spans="2:51" s="166" customFormat="1" ht="12.75">
      <c r="B189" s="167"/>
      <c r="D189" s="168" t="s">
        <v>116</v>
      </c>
      <c r="F189" s="170" t="s">
        <v>257</v>
      </c>
      <c r="H189" s="171">
        <f>216*0.01</f>
        <v>2.16</v>
      </c>
      <c r="J189" s="158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116</v>
      </c>
      <c r="AU189" s="169" t="s">
        <v>114</v>
      </c>
      <c r="AV189" s="166" t="s">
        <v>114</v>
      </c>
      <c r="AW189" s="166" t="s">
        <v>2</v>
      </c>
      <c r="AX189" s="166" t="s">
        <v>73</v>
      </c>
      <c r="AY189" s="169" t="s">
        <v>106</v>
      </c>
    </row>
    <row r="190" spans="2:65" s="22" customFormat="1" ht="24" customHeight="1">
      <c r="B190" s="153"/>
      <c r="C190" s="183">
        <v>37</v>
      </c>
      <c r="D190" s="183" t="s">
        <v>163</v>
      </c>
      <c r="E190" s="195" t="s">
        <v>258</v>
      </c>
      <c r="F190" s="196" t="s">
        <v>259</v>
      </c>
      <c r="G190" s="197" t="s">
        <v>176</v>
      </c>
      <c r="H190" s="198">
        <v>36</v>
      </c>
      <c r="I190" s="198">
        <v>0</v>
      </c>
      <c r="J190" s="158">
        <f>H190*I190</f>
        <v>0</v>
      </c>
      <c r="K190" s="196" t="s">
        <v>121</v>
      </c>
      <c r="L190" s="200"/>
      <c r="M190" s="201"/>
      <c r="N190" s="202" t="s">
        <v>33</v>
      </c>
      <c r="O190" s="161">
        <v>0</v>
      </c>
      <c r="P190" s="161">
        <f>O190*H190</f>
        <v>0</v>
      </c>
      <c r="Q190" s="161">
        <v>0.00013000000000000002</v>
      </c>
      <c r="R190" s="161">
        <f>Q190*H190</f>
        <v>0.00468</v>
      </c>
      <c r="S190" s="161">
        <v>0</v>
      </c>
      <c r="T190" s="162">
        <f>S190*H190</f>
        <v>0</v>
      </c>
      <c r="AR190" s="163" t="s">
        <v>255</v>
      </c>
      <c r="AT190" s="163" t="s">
        <v>163</v>
      </c>
      <c r="AU190" s="163" t="s">
        <v>114</v>
      </c>
      <c r="AY190" s="4" t="s">
        <v>106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4" t="s">
        <v>114</v>
      </c>
      <c r="BK190" s="165">
        <f>ROUND(I190*H190,3)</f>
        <v>0</v>
      </c>
      <c r="BL190" s="4" t="s">
        <v>241</v>
      </c>
      <c r="BM190" s="163" t="s">
        <v>260</v>
      </c>
    </row>
    <row r="191" spans="2:51" s="166" customFormat="1" ht="12.75">
      <c r="B191" s="167"/>
      <c r="D191" s="168" t="s">
        <v>116</v>
      </c>
      <c r="E191" s="169"/>
      <c r="F191" s="170" t="s">
        <v>261</v>
      </c>
      <c r="H191" s="171">
        <v>36</v>
      </c>
      <c r="J191" s="158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9" t="s">
        <v>116</v>
      </c>
      <c r="AU191" s="169" t="s">
        <v>114</v>
      </c>
      <c r="AV191" s="166" t="s">
        <v>114</v>
      </c>
      <c r="AW191" s="166" t="s">
        <v>23</v>
      </c>
      <c r="AX191" s="166" t="s">
        <v>73</v>
      </c>
      <c r="AY191" s="169" t="s">
        <v>106</v>
      </c>
    </row>
    <row r="192" spans="2:65" s="22" customFormat="1" ht="22.5" customHeight="1">
      <c r="B192" s="153"/>
      <c r="C192" s="154">
        <v>38</v>
      </c>
      <c r="D192" s="154" t="s">
        <v>108</v>
      </c>
      <c r="E192" s="155" t="s">
        <v>262</v>
      </c>
      <c r="F192" s="156" t="s">
        <v>263</v>
      </c>
      <c r="G192" s="157" t="s">
        <v>176</v>
      </c>
      <c r="H192" s="158">
        <v>44</v>
      </c>
      <c r="I192" s="158">
        <v>0</v>
      </c>
      <c r="J192" s="158">
        <f>H192*I192</f>
        <v>0</v>
      </c>
      <c r="K192" s="156" t="s">
        <v>121</v>
      </c>
      <c r="L192" s="23"/>
      <c r="M192" s="159"/>
      <c r="N192" s="160" t="s">
        <v>33</v>
      </c>
      <c r="O192" s="161">
        <v>0.291</v>
      </c>
      <c r="P192" s="161">
        <f>O192*H192</f>
        <v>12.803999999999998</v>
      </c>
      <c r="Q192" s="161">
        <v>0.00446</v>
      </c>
      <c r="R192" s="161">
        <f>Q192*H192</f>
        <v>0.19624000000000003</v>
      </c>
      <c r="S192" s="161">
        <v>0</v>
      </c>
      <c r="T192" s="162">
        <f>S192*H192</f>
        <v>0</v>
      </c>
      <c r="AR192" s="163" t="s">
        <v>241</v>
      </c>
      <c r="AT192" s="163" t="s">
        <v>108</v>
      </c>
      <c r="AU192" s="163" t="s">
        <v>114</v>
      </c>
      <c r="AY192" s="4" t="s">
        <v>106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4" t="s">
        <v>114</v>
      </c>
      <c r="BK192" s="165">
        <f>ROUND(I192*H192,3)</f>
        <v>0</v>
      </c>
      <c r="BL192" s="4" t="s">
        <v>241</v>
      </c>
      <c r="BM192" s="163" t="s">
        <v>264</v>
      </c>
    </row>
    <row r="193" spans="2:51" s="166" customFormat="1" ht="12.75">
      <c r="B193" s="167"/>
      <c r="D193" s="168" t="s">
        <v>116</v>
      </c>
      <c r="E193" s="169"/>
      <c r="F193" s="170">
        <v>44</v>
      </c>
      <c r="H193" s="171">
        <v>44</v>
      </c>
      <c r="J193" s="158"/>
      <c r="L193" s="167"/>
      <c r="M193" s="172"/>
      <c r="N193" s="173"/>
      <c r="O193" s="173"/>
      <c r="P193" s="173"/>
      <c r="Q193" s="173"/>
      <c r="R193" s="173"/>
      <c r="S193" s="173"/>
      <c r="T193" s="174"/>
      <c r="AT193" s="169" t="s">
        <v>116</v>
      </c>
      <c r="AU193" s="169" t="s">
        <v>114</v>
      </c>
      <c r="AV193" s="166" t="s">
        <v>114</v>
      </c>
      <c r="AW193" s="166" t="s">
        <v>23</v>
      </c>
      <c r="AX193" s="166" t="s">
        <v>73</v>
      </c>
      <c r="AY193" s="169" t="s">
        <v>106</v>
      </c>
    </row>
    <row r="194" spans="2:65" s="22" customFormat="1" ht="24" customHeight="1">
      <c r="B194" s="153"/>
      <c r="C194" s="154">
        <v>39</v>
      </c>
      <c r="D194" s="154" t="s">
        <v>108</v>
      </c>
      <c r="E194" s="155" t="s">
        <v>265</v>
      </c>
      <c r="F194" s="156" t="s">
        <v>266</v>
      </c>
      <c r="G194" s="157" t="s">
        <v>267</v>
      </c>
      <c r="H194" s="158">
        <v>24.943</v>
      </c>
      <c r="I194" s="158">
        <v>0</v>
      </c>
      <c r="J194" s="158">
        <f>H194*I194</f>
        <v>0</v>
      </c>
      <c r="K194" s="156" t="s">
        <v>121</v>
      </c>
      <c r="L194" s="23"/>
      <c r="M194" s="203"/>
      <c r="N194" s="204" t="s">
        <v>33</v>
      </c>
      <c r="O194" s="205">
        <v>0</v>
      </c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AR194" s="163" t="s">
        <v>241</v>
      </c>
      <c r="AT194" s="163" t="s">
        <v>108</v>
      </c>
      <c r="AU194" s="163" t="s">
        <v>114</v>
      </c>
      <c r="AY194" s="4" t="s">
        <v>106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4" t="s">
        <v>114</v>
      </c>
      <c r="BK194" s="165">
        <f>ROUND(I194*H194,3)</f>
        <v>0</v>
      </c>
      <c r="BL194" s="4" t="s">
        <v>241</v>
      </c>
      <c r="BM194" s="163" t="s">
        <v>268</v>
      </c>
    </row>
    <row r="195" spans="2:12" s="22" customFormat="1" ht="6.75" customHeight="1">
      <c r="B195" s="41"/>
      <c r="C195" s="42"/>
      <c r="D195" s="42"/>
      <c r="E195" s="42"/>
      <c r="F195" s="42"/>
      <c r="G195" s="42"/>
      <c r="H195" s="42"/>
      <c r="I195" s="42"/>
      <c r="J195" s="42"/>
      <c r="K195" s="42"/>
      <c r="L195" s="23"/>
    </row>
  </sheetData>
  <sheetProtection selectLockedCells="1" selectUnlockedCells="1"/>
  <mergeCells count="9">
    <mergeCell ref="L3:V3"/>
    <mergeCell ref="E8:H8"/>
    <mergeCell ref="E26:H26"/>
    <mergeCell ref="E90:H90"/>
    <mergeCell ref="E116:H116"/>
    <mergeCell ref="L157:X157"/>
    <mergeCell ref="L158:W158"/>
    <mergeCell ref="L162:W162"/>
    <mergeCell ref="L185:W185"/>
  </mergeCells>
  <printOptions/>
  <pageMargins left="0.39375" right="0.39375" top="0.4722222222222222" bottom="0.6763888888888889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2019-10-03T07:29:17Z</cp:lastPrinted>
  <dcterms:modified xsi:type="dcterms:W3CDTF">2019-10-16T13:30:51Z</dcterms:modified>
  <cp:category/>
  <cp:version/>
  <cp:contentType/>
  <cp:contentStatus/>
  <cp:revision>21</cp:revision>
</cp:coreProperties>
</file>